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127"/>
  <workbookPr defaultThemeVersion="124226"/>
  <mc:AlternateContent xmlns:mc="http://schemas.openxmlformats.org/markup-compatibility/2006">
    <mc:Choice Requires="x15">
      <x15ac:absPath xmlns:x15ac="http://schemas.microsoft.com/office/spreadsheetml/2010/11/ac" url="C:\Users\guy\Desktop\Temp\"/>
    </mc:Choice>
  </mc:AlternateContent>
  <bookViews>
    <workbookView xWindow="0" yWindow="0" windowWidth="23040" windowHeight="9084"/>
  </bookViews>
  <sheets>
    <sheet name="Title" sheetId="4" r:id="rId1"/>
    <sheet name="DL-MAP" sheetId="1" r:id="rId2"/>
    <sheet name="UL-MAP" sheetId="2" r:id="rId3"/>
    <sheet name="Input-Output" sheetId="3" r:id="rId4"/>
  </sheets>
  <definedNames>
    <definedName name="_xlnm._FilterDatabase" localSheetId="3" hidden="1">'Input-Output'!$A$1:$E$9</definedName>
  </definedNames>
  <calcPr calcId="171027"/>
</workbook>
</file>

<file path=xl/calcChain.xml><?xml version="1.0" encoding="utf-8"?>
<calcChain xmlns="http://schemas.openxmlformats.org/spreadsheetml/2006/main">
  <c r="C16" i="3" l="1"/>
  <c r="C12" i="3"/>
  <c r="C13" i="3" s="1"/>
  <c r="N9" i="1"/>
  <c r="N10" i="1" s="1"/>
  <c r="N11" i="1" s="1"/>
  <c r="A8" i="3"/>
  <c r="A9" i="3" s="1"/>
  <c r="N7" i="2"/>
  <c r="N14" i="2"/>
  <c r="N15" i="2" s="1"/>
  <c r="N16" i="2" s="1"/>
  <c r="E43" i="2"/>
  <c r="E42" i="2"/>
  <c r="E41" i="2"/>
  <c r="E40" i="2"/>
  <c r="E37" i="2"/>
  <c r="E36" i="2"/>
  <c r="E35" i="2"/>
  <c r="E34" i="2"/>
  <c r="E33" i="2"/>
  <c r="E32" i="2"/>
  <c r="E31" i="2"/>
  <c r="E29" i="2"/>
  <c r="E28" i="2"/>
  <c r="E26" i="2"/>
  <c r="E25" i="2"/>
  <c r="E24" i="2"/>
  <c r="E23" i="2"/>
  <c r="E22" i="2"/>
  <c r="E21" i="2"/>
  <c r="E20" i="2"/>
  <c r="E18" i="2"/>
  <c r="E17" i="2"/>
  <c r="E16" i="2"/>
  <c r="E15" i="2"/>
  <c r="E14" i="2"/>
  <c r="E13" i="2"/>
  <c r="E55" i="2"/>
  <c r="E54" i="2"/>
  <c r="E53" i="2"/>
  <c r="E52" i="2"/>
  <c r="E51" i="2"/>
  <c r="E50" i="2"/>
  <c r="E49" i="2"/>
  <c r="E48" i="2"/>
  <c r="E47" i="2"/>
  <c r="E46" i="2"/>
  <c r="E45" i="2"/>
  <c r="E38" i="2"/>
  <c r="E11" i="2"/>
  <c r="E10" i="2"/>
  <c r="E8" i="2"/>
  <c r="E7" i="2"/>
  <c r="E6" i="2"/>
  <c r="E5" i="2"/>
  <c r="E4" i="2"/>
  <c r="E3" i="2"/>
  <c r="N4" i="1"/>
  <c r="N5" i="1" s="1"/>
  <c r="N6" i="1" s="1"/>
  <c r="E30" i="1"/>
  <c r="E31" i="1"/>
  <c r="E32" i="1"/>
  <c r="E33" i="1"/>
  <c r="E34" i="1"/>
  <c r="E17" i="1"/>
  <c r="E18" i="1"/>
  <c r="E19" i="1"/>
  <c r="E20" i="1"/>
  <c r="E21" i="1"/>
  <c r="E22" i="1"/>
  <c r="E24" i="1"/>
  <c r="E25" i="1"/>
  <c r="E26" i="1"/>
  <c r="E27" i="1"/>
  <c r="E28" i="1"/>
  <c r="E29" i="1"/>
  <c r="E10" i="1"/>
  <c r="E11" i="1"/>
  <c r="E12" i="1"/>
  <c r="E14" i="1"/>
  <c r="E15" i="1"/>
  <c r="E16" i="1"/>
  <c r="E4" i="1"/>
  <c r="E5" i="1"/>
  <c r="E6" i="1"/>
  <c r="E7" i="1"/>
  <c r="E8" i="1"/>
  <c r="E3" i="1"/>
  <c r="N9" i="2"/>
  <c r="N10" i="2" s="1"/>
  <c r="N11" i="2" s="1"/>
  <c r="C14" i="3" l="1"/>
  <c r="C15" i="3" s="1"/>
  <c r="C17" i="3" s="1"/>
  <c r="C18" i="3" s="1"/>
  <c r="C19" i="3" l="1"/>
  <c r="C21" i="3" s="1"/>
  <c r="C20" i="3" l="1"/>
  <c r="C22" i="3"/>
  <c r="C26" i="3"/>
  <c r="C24" i="3"/>
  <c r="C25" i="3" l="1"/>
  <c r="C23" i="3"/>
</calcChain>
</file>

<file path=xl/sharedStrings.xml><?xml version="1.0" encoding="utf-8"?>
<sst xmlns="http://schemas.openxmlformats.org/spreadsheetml/2006/main" count="290" uniqueCount="242">
  <si>
    <t>Sl No</t>
  </si>
  <si>
    <t>Feature/Field Name</t>
  </si>
  <si>
    <t>Field Width (bits) as per IEEE 802.16 -2012</t>
  </si>
  <si>
    <t>Saving (bits)</t>
  </si>
  <si>
    <t>DL-MAP MMM</t>
  </si>
  <si>
    <t xml:space="preserve">Frame Duration Code </t>
  </si>
  <si>
    <t>Frame Number</t>
  </si>
  <si>
    <t>DCD Count</t>
  </si>
  <si>
    <t xml:space="preserve">BSID </t>
  </si>
  <si>
    <t xml:space="preserve">Number Of OFDMA symbols </t>
  </si>
  <si>
    <t>DIUC</t>
  </si>
  <si>
    <t>Extended DIUC</t>
  </si>
  <si>
    <t>Length</t>
  </si>
  <si>
    <t>DL-MAP IE- If DIUC = 15 CID Switch  IE</t>
  </si>
  <si>
    <t>DL-MAP</t>
  </si>
  <si>
    <t>DL-MAP IE - If DIUC between 0 to 12</t>
  </si>
  <si>
    <t>Subchannel Offset</t>
  </si>
  <si>
    <t>No of Symbols</t>
  </si>
  <si>
    <t>No of Sub-channels</t>
  </si>
  <si>
    <t>Boosting</t>
  </si>
  <si>
    <t>Repetition</t>
  </si>
  <si>
    <t>HT</t>
  </si>
  <si>
    <t>EC</t>
  </si>
  <si>
    <t>Type</t>
  </si>
  <si>
    <t>ESF</t>
  </si>
  <si>
    <t>CI</t>
  </si>
  <si>
    <t>EKS</t>
  </si>
  <si>
    <t>Rsv</t>
  </si>
  <si>
    <t>LEN</t>
  </si>
  <si>
    <t>CID</t>
  </si>
  <si>
    <t>HCS</t>
  </si>
  <si>
    <t>CRC</t>
  </si>
  <si>
    <t>GMAC header and CRC</t>
  </si>
  <si>
    <t>Total bytes needs for IEEE 802.16 -2012 DL-MAP</t>
  </si>
  <si>
    <t>Total bits needs for IEEE 802.16 -2012 DL-MAP</t>
  </si>
  <si>
    <t>Please enter a number here</t>
  </si>
  <si>
    <t>UL-MAP</t>
  </si>
  <si>
    <t>ULMAP MMM</t>
  </si>
  <si>
    <t>FDD Partition flag</t>
  </si>
  <si>
    <t>Reserved</t>
  </si>
  <si>
    <t>UCD Count</t>
  </si>
  <si>
    <t>Allocation Start Time</t>
  </si>
  <si>
    <t>Number Of OFDMA symbols</t>
  </si>
  <si>
    <t xml:space="preserve">ULMAP IE (common to all burst type)   </t>
  </si>
  <si>
    <t>UIUC</t>
  </si>
  <si>
    <t>If UIUC = 12  IR IE / UIUC = 10 PR  IE</t>
  </si>
  <si>
    <t>OFDMA Symbol Offset</t>
  </si>
  <si>
    <t>Sub-channel Offset</t>
  </si>
  <si>
    <t>Ranging Method</t>
  </si>
  <si>
    <t>Ranging Indicator</t>
  </si>
  <si>
    <t>If UIUC = 13  PAPR  IE</t>
  </si>
  <si>
    <t>OFDMA symbol offset</t>
  </si>
  <si>
    <t>Sub-channel offset</t>
  </si>
  <si>
    <t>No. OFDMA symbols</t>
  </si>
  <si>
    <t>No. sub-channels/SZ Shift Value</t>
  </si>
  <si>
    <t>PAPR Reduction/Safety Zone</t>
  </si>
  <si>
    <t>Sounding Zone</t>
  </si>
  <si>
    <t>If UIUC = 1 to 8  DATA BURST IE</t>
  </si>
  <si>
    <t>Duration</t>
  </si>
  <si>
    <t>Repetition coding indication</t>
  </si>
  <si>
    <t>If UIUC = 14  CDMA-ALLOC-IE</t>
  </si>
  <si>
    <t xml:space="preserve">Duration </t>
  </si>
  <si>
    <t xml:space="preserve">UIUC </t>
  </si>
  <si>
    <t xml:space="preserve">Repetition Coding Indication </t>
  </si>
  <si>
    <t xml:space="preserve">Frame Number Index </t>
  </si>
  <si>
    <t xml:space="preserve">Ranging Code </t>
  </si>
  <si>
    <t xml:space="preserve">Ranging Symbol </t>
  </si>
  <si>
    <t xml:space="preserve">Ranging sub channel </t>
  </si>
  <si>
    <t xml:space="preserve">BW request mandatory </t>
  </si>
  <si>
    <t>If UIUC = 15 Extended UIUC for power control (We have changed UIUC =9)</t>
  </si>
  <si>
    <t>Extended UIUC</t>
  </si>
  <si>
    <t xml:space="preserve">Power Control </t>
  </si>
  <si>
    <t>Power Measurement Frame</t>
  </si>
  <si>
    <t>Total bits needs for IEEE 802.16 -2012 UL-MAP</t>
  </si>
  <si>
    <t>Total bytes needs for IEEE 802.16 -2012 UL-MAP</t>
  </si>
  <si>
    <t>Total slots needs for IEEE 802.16 -2012 UL-MAP with QPSK 1/2</t>
  </si>
  <si>
    <t>Number of concurrent UL data burst IEs in a single Subframe</t>
  </si>
  <si>
    <t>Number of concurrent CDMA-Alloc IE in a single Subframe</t>
  </si>
  <si>
    <t xml:space="preserve">Number of concurrent IR/PR IEs in a single Subframe </t>
  </si>
  <si>
    <t xml:space="preserve">Number of concurrent PAPR IEs in a single Subframe </t>
  </si>
  <si>
    <t xml:space="preserve">Number of concurrent Power Control IEs in a single Subframe </t>
  </si>
  <si>
    <t>Total UL-MAP IEs  in a single Subframe</t>
  </si>
  <si>
    <t>Number of concurrent DL FEC present in a single Subframe including UL-MAP</t>
  </si>
  <si>
    <t>Samples per frame</t>
  </si>
  <si>
    <t># of Sub-channels in DL</t>
  </si>
  <si>
    <t># of Sub-channels in UL</t>
  </si>
  <si>
    <t xml:space="preserve"> # of symbols per DLSF</t>
  </si>
  <si>
    <t># of symbols per ULSF</t>
  </si>
  <si>
    <t xml:space="preserve">Input </t>
  </si>
  <si>
    <t>Total # of slots in DLSF</t>
  </si>
  <si>
    <t>Total # of slots in ULSF</t>
  </si>
  <si>
    <t>Frame Duration  - ms</t>
  </si>
  <si>
    <t>Permutation  (AMC2X3 or AMC1X6)</t>
  </si>
  <si>
    <t>Please enter number of sub-channels in DL, upto 6 for AMC2x3 and upto 12 for AMC1x6</t>
  </si>
  <si>
    <t>Please enter number of sub-channels in UL, upto 6 for AMC2x3 and upto 12 for AMC1x6</t>
  </si>
  <si>
    <t> Percentage of overhead slots in DLSF ( IEEE802.16- 2012)</t>
  </si>
  <si>
    <t> Percentage of overhead slots in ULSF ( IEEE802.16 - 2012)</t>
  </si>
  <si>
    <t>Description</t>
  </si>
  <si>
    <t>16 bit frame number is sufficient</t>
  </si>
  <si>
    <t>There no action done in MS based on BS ID so it can be statically configured in MS</t>
  </si>
  <si>
    <t>DIUC used for burst</t>
  </si>
  <si>
    <t>CIDs are not included in DL-MAP and hence dropped</t>
  </si>
  <si>
    <t>This filed will be replaced by number of slots. Slots allocation should be continuous. First in frequency and then time</t>
  </si>
  <si>
    <t>Geometry is conveyed in terms of slots only and hence dropped</t>
  </si>
  <si>
    <t>Boosting is never applied hence dropped</t>
  </si>
  <si>
    <t>This field dropped and added new DIUC value for supported QPSK ½ with repetition</t>
  </si>
  <si>
    <t>Indicates CRC is present or not. CRC is always present hence  dropped</t>
  </si>
  <si>
    <t>DL-MAP is always broadcast burst hence dropped</t>
  </si>
  <si>
    <t>Indicates HCS for GMAC header</t>
  </si>
  <si>
    <t>This is FDD specific flag hence dropped as system is TDD</t>
  </si>
  <si>
    <t>UL parameters does not change dynamically and are fixed for deployment. So this parameter which indicates change in UL parameter not required. Here it is mainly concern with UIUC to burst profile/FEC code which is static</t>
  </si>
  <si>
    <t>This information changes based on deployment and it is fixed for a given deployment. So it can be statically configured in MS</t>
  </si>
  <si>
    <t>8 bits CID is sufficient for RS to understand UL allocation hence reduced from 16 bits to 8 bits</t>
  </si>
  <si>
    <t>By defining a unique unused UIUC for IR and PR and ensuring in UL scheduler that IR and PR both do not get scheduled in the same frame. There is no necessity to send geometry information. From UIUC RS MAC can derive the default geometry</t>
  </si>
  <si>
    <t>PAPR normally gets scheduled as first burst. If IR/PR is present than it will be second burst. So we need to know only start symbols number. There is no necessity to send entire geometry information. From UIUC RS MAC can derive the default geometry</t>
  </si>
  <si>
    <t>This field dropped and added new UIUC value for supported QPSK ½ with repetition</t>
  </si>
  <si>
    <t>UIUC for transmission.</t>
  </si>
  <si>
    <t>Indicates the frame in which the CDMA code to which this message responds was transmitted</t>
  </si>
  <si>
    <t>Indicates ranging code sent by MS. Restrict ranging code to 16 from 255. four codes each for IR/PR/BWR/HO.</t>
  </si>
  <si>
    <t>Indicates the OFDMA symbol used by the RS. This is known at RS hence dropped</t>
  </si>
  <si>
    <t>Indicates whether the RS shall include a BR in the allocation. This is always zero hence dropped</t>
  </si>
  <si>
    <t>Power control IE which is carried in extended UIUC is replaced with un-used UIUC</t>
  </si>
  <si>
    <t>Indicates DL-MAP payload size which is always less than 128 bytes. hence reduce it size from 11 bits to 7 bits</t>
  </si>
  <si>
    <t>UL-MAP is always broadcast burst hence dropped</t>
  </si>
  <si>
    <t>Indicates UL-MAP payload size which is always less than 256 bytes. hence reduce it size from 32 bits to 8 bits</t>
  </si>
  <si>
    <t>Indicates frame duration code. This information is fixed for a given deployment. hence dropped.</t>
  </si>
  <si>
    <t>DL parameters does not change dynamically and are fixed for deployment. So this parameter which indicates change in DL parameter is not required. Here it is mainly concerned with DIUC to burst profile/FEC code which is static.</t>
  </si>
  <si>
    <t>It is fixed for a given deployment. hence dropped</t>
  </si>
  <si>
    <t>Overhead Reduction Justification</t>
  </si>
  <si>
    <t>It’s a fixed information that the DL-MAP burst is always encoded as 2nd burst (after FCH) and the type value is well-known ,hence  this field is dropped</t>
  </si>
  <si>
    <t>Base Station ID</t>
  </si>
  <si>
    <t>Configuration change count of DCD</t>
  </si>
  <si>
    <t>Downlink interval usage code</t>
  </si>
  <si>
    <t>Indicate whether DL-MAP includes CIDs or not. Since we never include CIDs in DL-MAP, this feature is dropped</t>
  </si>
  <si>
    <t>Header Type</t>
  </si>
  <si>
    <t xml:space="preserve">This is always zero hence dropped </t>
  </si>
  <si>
    <t>Encryption Control</t>
  </si>
  <si>
    <t>DL-MAP always non encrypted hence dropped</t>
  </si>
  <si>
    <t>Extended sub header field</t>
  </si>
  <si>
    <t>DL-MAP always does not have extended sub-header hence  dropped</t>
  </si>
  <si>
    <t>CRC Indicator</t>
  </si>
  <si>
    <t>Encrytion Key Sequence</t>
  </si>
  <si>
    <t>Reserve bit</t>
  </si>
  <si>
    <t>DL-MAP always non encrypted, hence  dropped</t>
  </si>
  <si>
    <t>Field always zero, hence dropped</t>
  </si>
  <si>
    <t xml:space="preserve">Length in bytes </t>
  </si>
  <si>
    <t>Indicates DL-MAP PDU length including header and CRC length. This size is always less than 256 bytes. hence reduced to 8 bits from 11 bits</t>
  </si>
  <si>
    <t>Connection Identifier</t>
  </si>
  <si>
    <t>Header check sequence</t>
  </si>
  <si>
    <t>Since DLMAP length is reduced, 8 bit CRC is sufficient , hence reduced to 8 bits</t>
  </si>
  <si>
    <t>Indicates subheader and special payload types. Not used , hence dropped</t>
  </si>
  <si>
    <t>Type field</t>
  </si>
  <si>
    <t>N_CID</t>
  </si>
  <si>
    <t xml:space="preserve">CIDs </t>
  </si>
  <si>
    <t xml:space="preserve">Symbol Offset </t>
  </si>
  <si>
    <t>Number of CIDs</t>
  </si>
  <si>
    <t>Number of slots</t>
  </si>
  <si>
    <t>Array of CIDs</t>
  </si>
  <si>
    <t>It’s a known information that the UL-MAP burst is always encoded as 3rd burst (after FCH and DL-MAP) and the type value is well-known ,hence this field is dropped</t>
  </si>
  <si>
    <t>Next Possible Partition change flag</t>
  </si>
  <si>
    <t>HT = 1 is the key to identify the data burst as ULMAP, hence maintained</t>
  </si>
  <si>
    <t>UL-MAP always non encrypted hence dropped</t>
  </si>
  <si>
    <t>UL-MAP always do not have extended sub-header hence  dropped</t>
  </si>
  <si>
    <t>CRC is always present, hence  dropped</t>
  </si>
  <si>
    <t>UL-MAP always non encrypted hence  dropped</t>
  </si>
  <si>
    <t>eserve bit which is always zero hence dropped</t>
  </si>
  <si>
    <t>Uplink Interval Usage Code</t>
  </si>
  <si>
    <t>Reserved bits</t>
  </si>
  <si>
    <t>Unused,  dropped</t>
  </si>
  <si>
    <t>duratoin in slots</t>
  </si>
  <si>
    <t>duration in slots</t>
  </si>
  <si>
    <t>If we restrict the number of symbols to 192 with the full band allocation, 8 bits is enough.</t>
  </si>
  <si>
    <t>Configuratio change coutn for UCD</t>
  </si>
  <si>
    <t>UL allocation start time</t>
  </si>
  <si>
    <t>start time is relative to start of frame. This is well-known at RS and hence dropped</t>
  </si>
  <si>
    <t>MAC Management Message Type</t>
  </si>
  <si>
    <t>Not used.This field dropped and added new UIUC value for supported QPSK ½ with repetition</t>
  </si>
  <si>
    <t>Repetition code used inside allocated burst.</t>
  </si>
  <si>
    <t>maintained</t>
  </si>
  <si>
    <t>CDMA code sent by SS</t>
  </si>
  <si>
    <t>OFDMA symbol used by SS</t>
  </si>
  <si>
    <t>ranging sub-channel used by the RS to send the CDMA code</t>
  </si>
  <si>
    <t>This is known at RS, hence dropped</t>
  </si>
  <si>
    <t>change in power level</t>
  </si>
  <si>
    <t>Fast power control</t>
  </si>
  <si>
    <t>8 LSB of frame number, which BS measured power</t>
  </si>
  <si>
    <t>Channel size - KHz</t>
  </si>
  <si>
    <t>Serving area radius - miles</t>
  </si>
  <si>
    <t>Percentage of DL symbols</t>
  </si>
  <si>
    <t></t>
  </si>
  <si>
    <t>please choose duration in milliseconds</t>
  </si>
  <si>
    <t>CP configuration</t>
  </si>
  <si>
    <t>Symbol length</t>
  </si>
  <si>
    <t>Please enter</t>
  </si>
  <si>
    <t xml:space="preserve">please choose </t>
  </si>
  <si>
    <t># of useful samples per frame</t>
  </si>
  <si>
    <t xml:space="preserve">please choose the channel size </t>
  </si>
  <si>
    <t>Acutal # of sample for gap available</t>
  </si>
  <si>
    <t>Total slots needs for IEEE 802.16 -2012 DL-MAP + FCH with QPSK 1/2</t>
  </si>
  <si>
    <t xml:space="preserve">Please choose a value of 3 for AMC2x3  and 6 for AMC6x1 </t>
  </si>
  <si>
    <t>Output (do not edit below values)</t>
  </si>
  <si>
    <t>Sampling clock - MHz</t>
  </si>
  <si>
    <t># of samples per gap (minimum required based on cell radius)</t>
  </si>
  <si>
    <t>Total # of symbols per frame excluding preamble</t>
  </si>
  <si>
    <t xml:space="preserve">Proposed Field Width (bits)  </t>
  </si>
  <si>
    <t>Total bits needs for proposed  DL-MAP</t>
  </si>
  <si>
    <t>Total bytes needs for proposed  DL-MAP</t>
  </si>
  <si>
    <t>Total slots needs for proposed  DL-MAP + FCH with QPSK 1/2</t>
  </si>
  <si>
    <t xml:space="preserve">Proposed Field Width (bits) </t>
  </si>
  <si>
    <t>Total bits needs for proposed UL-MAP</t>
  </si>
  <si>
    <t>Total bytes needs for proposed UL-MAP</t>
  </si>
  <si>
    <t>Total slots needs for proposed UL-MAP with QPSK 1/2</t>
  </si>
  <si>
    <t>Always 9 slots allocation is proposed so 4 bits are sufficient</t>
  </si>
  <si>
    <t xml:space="preserve"> Percentage of overhead slots in DLSF ( proposal) </t>
  </si>
  <si>
    <t> Percentage of overhead slots in ULSF ( proposal)</t>
  </si>
  <si>
    <t>Project</t>
  </si>
  <si>
    <t>IEEE 802.16 Broadband Wireless Access Working Group &lt;http://ieee802.org/16&gt;</t>
  </si>
  <si>
    <t>Title</t>
  </si>
  <si>
    <t>Date Submitted</t>
  </si>
  <si>
    <t>Source(s)</t>
  </si>
  <si>
    <t>Menashe Shahar</t>
  </si>
  <si>
    <t>Voice: (650) 814-7377</t>
  </si>
  <si>
    <t>Full Spectrum Inc.</t>
  </si>
  <si>
    <t>E-mail: mshahar@fullspectrumnet.com</t>
  </si>
  <si>
    <t>687 N. Pastoria Ave</t>
  </si>
  <si>
    <t>Sunnvale, CA. 94085. USA</t>
  </si>
  <si>
    <t>Re:</t>
  </si>
  <si>
    <t>Call for Contributions: IEEE 802.16 Working Group on Broadband Wireless Access GRIDMAN Task Group: Project 802.16s  
IEEE 802.16-16-0035-01-000s</t>
  </si>
  <si>
    <t>Abstract</t>
  </si>
  <si>
    <t>Purpose</t>
  </si>
  <si>
    <t>Notice</t>
  </si>
  <si>
    <r>
      <t>This document does not represent the agreed views of the IEEE 802.16 Working Group or any of its subgroups</t>
    </r>
    <r>
      <rPr>
        <sz val="10"/>
        <color theme="1"/>
        <rFont val="Times New Roman"/>
        <family val="1"/>
      </rPr>
      <t>. It represents only the views of the participants listed in the “Source(s)” field above. It is offered as a basis for discussion. It is not binding on the contributor(s), who reserve(s) the right to add, amend or withdraw material contained herein.</t>
    </r>
  </si>
  <si>
    <t>Copyright Policy</t>
  </si>
  <si>
    <t>The contributor is familiar with the IEEE-SA Copyright Policy &lt;http://standards.ieee.org/IPR/copyrightpolicy.html&gt;.</t>
  </si>
  <si>
    <t>Patent Policy</t>
  </si>
  <si>
    <t>The contributor is familiar with the IEEE-SA Patent Policy and Procedures:</t>
  </si>
  <si>
    <r>
      <t>&lt;</t>
    </r>
    <r>
      <rPr>
        <sz val="10"/>
        <color rgb="FF0000FF"/>
        <rFont val="Times New Roman"/>
        <family val="1"/>
      </rPr>
      <t>http://standards.ieee.org/guides/bylaws/sect6-7.html#6</t>
    </r>
    <r>
      <rPr>
        <sz val="10"/>
        <color theme="1"/>
        <rFont val="Times New Roman"/>
        <family val="1"/>
      </rPr>
      <t>&gt; and &lt;</t>
    </r>
    <r>
      <rPr>
        <sz val="10"/>
        <color rgb="FF0000FF"/>
        <rFont val="Times New Roman"/>
        <family val="1"/>
      </rPr>
      <t>http://standards.ieee.org/guides/opman/sect6.html#6.3</t>
    </r>
    <r>
      <rPr>
        <sz val="10"/>
        <color theme="1"/>
        <rFont val="Times New Roman"/>
        <family val="1"/>
      </rPr>
      <t>&gt;.</t>
    </r>
  </si>
  <si>
    <r>
      <t>Further information is located at &lt;</t>
    </r>
    <r>
      <rPr>
        <sz val="10"/>
        <color rgb="FF0000FF"/>
        <rFont val="Times New Roman"/>
        <family val="1"/>
      </rPr>
      <t>http://standards.ieee.org/board/pat/pat-material.html</t>
    </r>
    <r>
      <rPr>
        <sz val="10"/>
        <color theme="1"/>
        <rFont val="Times New Roman"/>
        <family val="1"/>
      </rPr>
      <t>&gt; and &lt;</t>
    </r>
    <r>
      <rPr>
        <sz val="10"/>
        <color rgb="FF0000FF"/>
        <rFont val="Times New Roman"/>
        <family val="1"/>
      </rPr>
      <t>http://standards.ieee.org/board/pat</t>
    </r>
    <r>
      <rPr>
        <sz val="10"/>
        <color theme="1"/>
        <rFont val="Times New Roman"/>
        <family val="1"/>
      </rPr>
      <t>&gt;.</t>
    </r>
  </si>
  <si>
    <t>IEEE 802.16s Proposed MAC Changes, Revision 0
[16-16-0051-00-000s]</t>
  </si>
  <si>
    <t>Proposed MAC Changes to Support Channel Sizes below 1.25 MHz</t>
  </si>
  <si>
    <t>This  excel spreadsheet describes the proposed changes to the ieee802.16 MAC layer to reduce the MAC layer overhead to reasonable level when operating in channels below 1.25 MHz.</t>
  </si>
  <si>
    <t>2016-09-08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</si>
</sst>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1"/>
      <color indexed="8"/>
      <name val="Calibri"/>
      <family val="2"/>
    </font>
    <font>
      <sz val="11"/>
      <color indexed="8"/>
      <name val="Calibri"/>
      <family val="2"/>
    </font>
    <font>
      <b/>
      <sz val="11"/>
      <color indexed="8"/>
      <name val="Calibri"/>
      <family val="2"/>
    </font>
    <font>
      <sz val="8"/>
      <name val="Calibri"/>
      <family val="2"/>
    </font>
    <font>
      <sz val="8"/>
      <color indexed="8"/>
      <name val="Calibri"/>
      <family val="2"/>
    </font>
    <font>
      <sz val="8"/>
      <color indexed="8"/>
      <name val="Arial"/>
      <family val="2"/>
    </font>
    <font>
      <b/>
      <sz val="8"/>
      <color indexed="8"/>
      <name val="Calibri"/>
      <family val="2"/>
    </font>
    <font>
      <i/>
      <sz val="8"/>
      <color indexed="8"/>
      <name val="Arial"/>
      <family val="2"/>
    </font>
    <font>
      <b/>
      <sz val="8"/>
      <color indexed="8"/>
      <name val="Arial"/>
      <family val="2"/>
    </font>
    <font>
      <sz val="11"/>
      <color indexed="23"/>
      <name val="Wingdings 3"/>
      <family val="1"/>
      <charset val="2"/>
    </font>
    <font>
      <b/>
      <sz val="11"/>
      <color theme="1"/>
      <name val="Calibri"/>
      <family val="2"/>
      <scheme val="minor"/>
    </font>
    <font>
      <b/>
      <sz val="12"/>
      <color theme="1"/>
      <name val="Times New Roman"/>
      <family val="1"/>
    </font>
    <font>
      <u/>
      <sz val="11"/>
      <color theme="10"/>
      <name val="Calibri"/>
      <family val="2"/>
      <scheme val="minor"/>
    </font>
    <font>
      <b/>
      <i/>
      <sz val="12"/>
      <color theme="1"/>
      <name val="Times New Roman"/>
      <family val="1"/>
    </font>
    <font>
      <sz val="10"/>
      <color theme="1"/>
      <name val="Arial"/>
      <family val="2"/>
    </font>
    <font>
      <i/>
      <sz val="10"/>
      <color theme="1"/>
      <name val="Times New Roman"/>
      <family val="1"/>
    </font>
    <font>
      <sz val="10"/>
      <color theme="1"/>
      <name val="Times New Roman"/>
      <family val="1"/>
    </font>
    <font>
      <sz val="10"/>
      <color rgb="FF0000FF"/>
      <name val="Times New Roman"/>
      <family val="1"/>
    </font>
  </fonts>
  <fills count="7">
    <fill>
      <patternFill patternType="none"/>
    </fill>
    <fill>
      <patternFill patternType="gray125"/>
    </fill>
    <fill>
      <patternFill patternType="solid">
        <fgColor indexed="15"/>
        <bgColor indexed="64"/>
      </patternFill>
    </fill>
    <fill>
      <patternFill patternType="solid">
        <fgColor indexed="13"/>
        <bgColor indexed="64"/>
      </patternFill>
    </fill>
    <fill>
      <patternFill patternType="solid">
        <fgColor indexed="50"/>
        <bgColor indexed="64"/>
      </patternFill>
    </fill>
    <fill>
      <patternFill patternType="solid">
        <fgColor indexed="9"/>
        <bgColor indexed="64"/>
      </patternFill>
    </fill>
    <fill>
      <patternFill patternType="solid">
        <fgColor indexed="4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55"/>
      </bottom>
      <diagonal/>
    </border>
    <border>
      <left/>
      <right/>
      <top style="medium">
        <color rgb="FF000000"/>
      </top>
      <bottom style="medium">
        <color rgb="FF000000"/>
      </bottom>
      <diagonal/>
    </border>
    <border>
      <left/>
      <right/>
      <top/>
      <bottom style="medium">
        <color rgb="FF000000"/>
      </bottom>
      <diagonal/>
    </border>
    <border>
      <left/>
      <right/>
      <top style="medium">
        <color rgb="FF000000"/>
      </top>
      <bottom/>
      <diagonal/>
    </border>
  </borders>
  <cellStyleXfs count="2">
    <xf numFmtId="0" fontId="0" fillId="0" borderId="0"/>
    <xf numFmtId="0" fontId="13" fillId="0" borderId="0" applyNumberFormat="0" applyFill="0" applyBorder="0" applyAlignment="0" applyProtection="0"/>
  </cellStyleXfs>
  <cellXfs count="103">
    <xf numFmtId="0" fontId="0" fillId="0" borderId="0" xfId="0"/>
    <xf numFmtId="0" fontId="0" fillId="2" borderId="1" xfId="0" applyFill="1" applyBorder="1"/>
    <xf numFmtId="0" fontId="5" fillId="0" borderId="1" xfId="0" applyFont="1" applyBorder="1" applyAlignment="1"/>
    <xf numFmtId="0" fontId="5" fillId="0" borderId="1" xfId="0" applyFont="1" applyBorder="1" applyAlignment="1">
      <alignment wrapText="1"/>
    </xf>
    <xf numFmtId="0" fontId="5" fillId="0" borderId="2" xfId="0" applyFont="1" applyBorder="1" applyAlignment="1">
      <alignment horizontal="left" vertical="top" wrapText="1"/>
    </xf>
    <xf numFmtId="0" fontId="6" fillId="0" borderId="1" xfId="0" applyFont="1" applyFill="1" applyBorder="1" applyAlignment="1">
      <alignment wrapText="1"/>
    </xf>
    <xf numFmtId="0" fontId="5" fillId="0" borderId="0" xfId="0" applyFont="1" applyFill="1" applyBorder="1" applyAlignment="1">
      <alignment wrapText="1"/>
    </xf>
    <xf numFmtId="0" fontId="5" fillId="0" borderId="0" xfId="0" applyFont="1"/>
    <xf numFmtId="0" fontId="6" fillId="0" borderId="1" xfId="0" applyFont="1" applyBorder="1" applyAlignment="1"/>
    <xf numFmtId="0" fontId="5" fillId="0" borderId="2" xfId="0" applyFont="1" applyBorder="1" applyAlignment="1">
      <alignment horizontal="left" vertical="top"/>
    </xf>
    <xf numFmtId="0" fontId="5" fillId="3" borderId="3" xfId="0" applyFont="1" applyFill="1" applyBorder="1"/>
    <xf numFmtId="0" fontId="6" fillId="0" borderId="1" xfId="0" applyFont="1" applyBorder="1" applyAlignment="1">
      <alignment horizontal="justify" vertical="top" wrapText="1"/>
    </xf>
    <xf numFmtId="0" fontId="6" fillId="0" borderId="0" xfId="0" applyFont="1" applyBorder="1" applyAlignment="1">
      <alignment horizontal="justify" vertical="top" wrapText="1"/>
    </xf>
    <xf numFmtId="0" fontId="5" fillId="4" borderId="0" xfId="0" applyFont="1" applyFill="1"/>
    <xf numFmtId="0" fontId="5" fillId="0" borderId="0" xfId="0" applyFont="1" applyAlignment="1"/>
    <xf numFmtId="0" fontId="7" fillId="0" borderId="0" xfId="0" applyFont="1" applyFill="1"/>
    <xf numFmtId="0" fontId="5" fillId="0" borderId="0" xfId="0" applyFont="1" applyBorder="1" applyAlignment="1"/>
    <xf numFmtId="0" fontId="6" fillId="0" borderId="0" xfId="0" applyFont="1" applyBorder="1" applyAlignment="1">
      <alignment horizontal="justify"/>
    </xf>
    <xf numFmtId="0" fontId="5" fillId="0" borderId="0" xfId="0" applyFont="1" applyAlignment="1">
      <alignment horizontal="left" vertical="top"/>
    </xf>
    <xf numFmtId="0" fontId="6" fillId="0" borderId="0" xfId="0" applyFont="1"/>
    <xf numFmtId="0" fontId="6" fillId="0" borderId="1" xfId="0" applyFont="1" applyBorder="1" applyAlignment="1">
      <alignment vertical="top" wrapText="1"/>
    </xf>
    <xf numFmtId="0" fontId="8" fillId="0" borderId="1" xfId="0" applyFont="1" applyBorder="1" applyAlignment="1">
      <alignment horizontal="justify" vertical="top" wrapText="1"/>
    </xf>
    <xf numFmtId="0" fontId="6" fillId="0" borderId="1" xfId="0" applyFont="1" applyBorder="1" applyAlignment="1">
      <alignment wrapText="1"/>
    </xf>
    <xf numFmtId="0" fontId="6" fillId="0" borderId="2" xfId="0" applyFont="1" applyBorder="1" applyAlignment="1">
      <alignment horizontal="left" vertical="top"/>
    </xf>
    <xf numFmtId="0" fontId="6" fillId="0" borderId="1" xfId="0" applyFont="1" applyBorder="1" applyAlignment="1">
      <alignment vertical="top"/>
    </xf>
    <xf numFmtId="0" fontId="6" fillId="3" borderId="1" xfId="0" applyFont="1" applyFill="1" applyBorder="1"/>
    <xf numFmtId="0" fontId="6" fillId="0" borderId="0" xfId="0" applyFont="1" applyFill="1"/>
    <xf numFmtId="0" fontId="6" fillId="4" borderId="0" xfId="0" applyFont="1" applyFill="1"/>
    <xf numFmtId="0" fontId="9" fillId="0" borderId="0" xfId="0" applyFont="1" applyFill="1"/>
    <xf numFmtId="0" fontId="6" fillId="0" borderId="0" xfId="0" applyFont="1" applyAlignment="1">
      <alignment horizontal="left" vertical="top"/>
    </xf>
    <xf numFmtId="0" fontId="6" fillId="0" borderId="0" xfId="0" applyFont="1" applyAlignment="1">
      <alignment vertical="top"/>
    </xf>
    <xf numFmtId="0" fontId="2" fillId="2" borderId="1" xfId="0" applyFont="1" applyFill="1" applyBorder="1"/>
    <xf numFmtId="0" fontId="0" fillId="0" borderId="0" xfId="0" applyAlignment="1">
      <alignment horizontal="center"/>
    </xf>
    <xf numFmtId="0" fontId="0" fillId="2" borderId="1" xfId="0" applyFill="1" applyBorder="1" applyAlignment="1">
      <alignment horizontal="center"/>
    </xf>
    <xf numFmtId="10" fontId="0" fillId="2" borderId="1" xfId="0" applyNumberFormat="1" applyFill="1" applyBorder="1" applyAlignment="1">
      <alignment horizontal="center"/>
    </xf>
    <xf numFmtId="2" fontId="0" fillId="0" borderId="0" xfId="0" applyNumberFormat="1" applyAlignment="1">
      <alignment horizontal="center"/>
    </xf>
    <xf numFmtId="0" fontId="5" fillId="0" borderId="1" xfId="0" applyFont="1" applyBorder="1" applyAlignment="1">
      <alignment vertical="top" wrapText="1"/>
    </xf>
    <xf numFmtId="0" fontId="5" fillId="0" borderId="0" xfId="0" applyFont="1" applyAlignment="1">
      <alignment horizontal="left" vertical="top" wrapText="1"/>
    </xf>
    <xf numFmtId="0" fontId="6" fillId="0" borderId="0" xfId="0" applyFont="1" applyAlignment="1">
      <alignment wrapText="1"/>
    </xf>
    <xf numFmtId="0" fontId="5" fillId="0" borderId="0" xfId="0" applyFont="1" applyAlignment="1">
      <alignment wrapText="1"/>
    </xf>
    <xf numFmtId="0" fontId="6" fillId="0" borderId="1" xfId="0" applyFont="1" applyFill="1" applyBorder="1" applyAlignment="1">
      <alignment vertical="top" wrapText="1"/>
    </xf>
    <xf numFmtId="0" fontId="6" fillId="0" borderId="2" xfId="0" applyFont="1" applyBorder="1" applyAlignment="1">
      <alignment horizontal="left" vertical="top" wrapText="1"/>
    </xf>
    <xf numFmtId="0" fontId="6" fillId="0" borderId="0" xfId="0" applyFont="1" applyAlignment="1">
      <alignment horizontal="left" vertical="top" wrapText="1"/>
    </xf>
    <xf numFmtId="0" fontId="6" fillId="0" borderId="2" xfId="0" applyFont="1" applyBorder="1" applyAlignment="1">
      <alignment horizontal="left" wrapText="1"/>
    </xf>
    <xf numFmtId="0" fontId="0" fillId="5" borderId="1" xfId="0" applyFill="1" applyBorder="1"/>
    <xf numFmtId="0" fontId="0" fillId="5" borderId="1" xfId="0" applyFill="1" applyBorder="1" applyAlignment="1">
      <alignment horizontal="center"/>
    </xf>
    <xf numFmtId="0" fontId="0" fillId="5" borderId="0" xfId="0" applyFill="1"/>
    <xf numFmtId="0" fontId="0" fillId="5" borderId="0" xfId="0" applyFill="1" applyAlignment="1">
      <alignment horizontal="center"/>
    </xf>
    <xf numFmtId="0" fontId="0" fillId="5" borderId="5" xfId="0" applyFill="1" applyBorder="1"/>
    <xf numFmtId="0" fontId="0" fillId="0" borderId="1" xfId="0" applyBorder="1"/>
    <xf numFmtId="0" fontId="0" fillId="5" borderId="6" xfId="0" applyFill="1" applyBorder="1"/>
    <xf numFmtId="0" fontId="0" fillId="5" borderId="7" xfId="0" applyFill="1" applyBorder="1"/>
    <xf numFmtId="0" fontId="10" fillId="5" borderId="1" xfId="0" applyNumberFormat="1" applyFont="1" applyFill="1" applyBorder="1" applyAlignment="1">
      <alignment horizontal="center"/>
    </xf>
    <xf numFmtId="0" fontId="0" fillId="5" borderId="1" xfId="0" applyFill="1" applyBorder="1" applyAlignment="1">
      <alignment horizontal="center"/>
    </xf>
    <xf numFmtId="0" fontId="0" fillId="5" borderId="1" xfId="0" applyFill="1" applyBorder="1"/>
    <xf numFmtId="10" fontId="0" fillId="5" borderId="1" xfId="0" applyNumberFormat="1" applyFill="1" applyBorder="1" applyAlignment="1">
      <alignment horizontal="center"/>
    </xf>
    <xf numFmtId="0" fontId="0" fillId="6" borderId="1" xfId="0" applyFill="1" applyBorder="1"/>
    <xf numFmtId="0" fontId="0" fillId="6" borderId="2" xfId="0" applyFill="1" applyBorder="1" applyAlignment="1">
      <alignment horizontal="center"/>
    </xf>
    <xf numFmtId="0" fontId="0" fillId="6" borderId="1" xfId="0" applyFill="1" applyBorder="1" applyAlignment="1">
      <alignment horizontal="center"/>
    </xf>
    <xf numFmtId="13" fontId="0" fillId="6" borderId="1" xfId="0" applyNumberFormat="1" applyFill="1" applyBorder="1" applyAlignment="1">
      <alignment horizontal="center"/>
    </xf>
    <xf numFmtId="0" fontId="2" fillId="6" borderId="1" xfId="0" applyFont="1" applyFill="1" applyBorder="1"/>
    <xf numFmtId="13" fontId="0" fillId="2" borderId="1" xfId="0" applyNumberFormat="1" applyFill="1" applyBorder="1" applyAlignment="1"/>
    <xf numFmtId="0" fontId="3" fillId="5" borderId="0" xfId="0" applyFont="1" applyFill="1"/>
    <xf numFmtId="0" fontId="3" fillId="0" borderId="1" xfId="0" applyFont="1" applyBorder="1"/>
    <xf numFmtId="0" fontId="3" fillId="0" borderId="1" xfId="0" applyFont="1" applyBorder="1" applyAlignment="1">
      <alignment horizontal="center"/>
    </xf>
    <xf numFmtId="0" fontId="1" fillId="6" borderId="1" xfId="0" applyNumberFormat="1" applyFont="1" applyFill="1" applyBorder="1" applyAlignment="1">
      <alignment horizontal="center"/>
    </xf>
    <xf numFmtId="0" fontId="1" fillId="2" borderId="1" xfId="0" applyFont="1" applyFill="1" applyBorder="1"/>
    <xf numFmtId="0" fontId="6" fillId="0" borderId="2" xfId="0" applyFont="1" applyBorder="1" applyAlignment="1"/>
    <xf numFmtId="0" fontId="5" fillId="0" borderId="4" xfId="0" applyFont="1" applyBorder="1" applyAlignment="1"/>
    <xf numFmtId="0" fontId="5" fillId="0" borderId="5" xfId="0" applyFont="1" applyBorder="1" applyAlignment="1"/>
    <xf numFmtId="0" fontId="5" fillId="3" borderId="0" xfId="0" applyFont="1" applyFill="1" applyAlignment="1"/>
    <xf numFmtId="0" fontId="6" fillId="0" borderId="1" xfId="0" applyFont="1" applyBorder="1" applyAlignment="1">
      <alignment wrapText="1"/>
    </xf>
    <xf numFmtId="0" fontId="6" fillId="0" borderId="1" xfId="0" applyFont="1" applyBorder="1" applyAlignment="1">
      <alignment horizontal="justify" vertical="top" wrapText="1"/>
    </xf>
    <xf numFmtId="0" fontId="6" fillId="0" borderId="1" xfId="0" applyFont="1" applyBorder="1" applyAlignment="1">
      <alignment vertical="top" wrapText="1"/>
    </xf>
    <xf numFmtId="0" fontId="6" fillId="0" borderId="1" xfId="0" applyFont="1" applyBorder="1" applyAlignment="1"/>
    <xf numFmtId="0" fontId="6" fillId="3" borderId="0" xfId="0" applyFont="1" applyFill="1" applyAlignment="1"/>
    <xf numFmtId="0" fontId="6" fillId="0" borderId="4" xfId="0" applyFont="1" applyBorder="1" applyAlignment="1"/>
    <xf numFmtId="0" fontId="6" fillId="0" borderId="5" xfId="0" applyFont="1" applyBorder="1" applyAlignment="1"/>
    <xf numFmtId="0" fontId="6" fillId="0" borderId="2" xfId="0" applyFont="1" applyBorder="1" applyAlignment="1">
      <alignment horizontal="justify" vertical="top" wrapText="1"/>
    </xf>
    <xf numFmtId="0" fontId="6" fillId="0" borderId="4" xfId="0" applyFont="1" applyBorder="1" applyAlignment="1">
      <alignment wrapText="1"/>
    </xf>
    <xf numFmtId="0" fontId="6" fillId="0" borderId="5" xfId="0" applyFont="1" applyBorder="1" applyAlignment="1">
      <alignment wrapText="1"/>
    </xf>
    <xf numFmtId="0" fontId="6" fillId="0" borderId="2" xfId="0" applyFont="1" applyBorder="1" applyAlignment="1">
      <alignment wrapText="1"/>
    </xf>
    <xf numFmtId="0" fontId="12" fillId="0" borderId="8" xfId="0" applyFont="1" applyBorder="1" applyAlignment="1">
      <alignment vertical="top" wrapText="1"/>
    </xf>
    <xf numFmtId="0" fontId="13" fillId="0" borderId="8" xfId="1" applyBorder="1" applyAlignment="1">
      <alignment vertical="center" wrapText="1"/>
    </xf>
    <xf numFmtId="0" fontId="12" fillId="0" borderId="9" xfId="0" applyFont="1" applyBorder="1" applyAlignment="1">
      <alignment vertical="top" wrapText="1"/>
    </xf>
    <xf numFmtId="0" fontId="14" fillId="0" borderId="8" xfId="0" applyFont="1" applyBorder="1" applyAlignment="1">
      <alignment vertical="top" wrapText="1"/>
    </xf>
    <xf numFmtId="0" fontId="12" fillId="0" borderId="8" xfId="0" applyFont="1" applyBorder="1" applyAlignment="1">
      <alignment vertical="top" wrapText="1"/>
    </xf>
    <xf numFmtId="0" fontId="14" fillId="0" borderId="8" xfId="0" quotePrefix="1" applyFont="1" applyBorder="1" applyAlignment="1">
      <alignment vertical="center" wrapText="1"/>
    </xf>
    <xf numFmtId="0" fontId="14" fillId="0" borderId="8" xfId="0" applyFont="1" applyBorder="1" applyAlignment="1">
      <alignment vertical="center" wrapText="1"/>
    </xf>
    <xf numFmtId="0" fontId="12" fillId="0" borderId="10" xfId="0" applyFont="1" applyBorder="1" applyAlignment="1">
      <alignment vertical="top" wrapText="1"/>
    </xf>
    <xf numFmtId="0" fontId="14" fillId="0" borderId="0" xfId="0" applyFont="1" applyAlignment="1">
      <alignment vertical="center" wrapText="1"/>
    </xf>
    <xf numFmtId="0" fontId="12" fillId="0" borderId="0" xfId="0" applyFont="1" applyAlignment="1">
      <alignment vertical="top" wrapText="1"/>
    </xf>
    <xf numFmtId="0" fontId="15" fillId="0" borderId="0" xfId="0" applyFont="1" applyAlignment="1">
      <alignment vertical="center" wrapText="1"/>
    </xf>
    <xf numFmtId="0" fontId="12" fillId="0" borderId="9" xfId="0" applyFont="1" applyBorder="1" applyAlignment="1">
      <alignment vertical="top" wrapText="1"/>
    </xf>
    <xf numFmtId="0" fontId="14" fillId="0" borderId="9" xfId="0" applyFont="1" applyBorder="1" applyAlignment="1">
      <alignment vertical="center" wrapText="1"/>
    </xf>
    <xf numFmtId="0" fontId="13" fillId="0" borderId="9" xfId="1" applyBorder="1" applyAlignment="1">
      <alignment vertical="center" wrapText="1"/>
    </xf>
    <xf numFmtId="0" fontId="16" fillId="0" borderId="8" xfId="0" applyFont="1" applyBorder="1" applyAlignment="1">
      <alignment vertical="center" wrapText="1"/>
    </xf>
    <xf numFmtId="0" fontId="17" fillId="0" borderId="10" xfId="0" applyFont="1" applyBorder="1" applyAlignment="1">
      <alignment vertical="top" wrapText="1"/>
    </xf>
    <xf numFmtId="0" fontId="0" fillId="0" borderId="9" xfId="0" applyBorder="1" applyAlignment="1">
      <alignment vertical="top" wrapText="1"/>
    </xf>
    <xf numFmtId="0" fontId="17" fillId="0" borderId="10" xfId="0" applyFont="1" applyBorder="1" applyAlignment="1">
      <alignment vertical="center" wrapText="1"/>
    </xf>
    <xf numFmtId="0" fontId="17" fillId="0" borderId="0" xfId="0" applyFont="1" applyAlignment="1">
      <alignment horizontal="left" vertical="center" wrapText="1" indent="5"/>
    </xf>
    <xf numFmtId="0" fontId="17" fillId="0" borderId="9" xfId="0" applyFont="1" applyBorder="1" applyAlignment="1">
      <alignment vertical="center" wrapText="1"/>
    </xf>
    <xf numFmtId="0" fontId="11" fillId="0" borderId="0" xfId="0" applyFont="1"/>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eee802.org/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tabSelected="1" workbookViewId="0">
      <selection activeCell="B3" sqref="B3:C3"/>
    </sheetView>
  </sheetViews>
  <sheetFormatPr defaultRowHeight="14.4" x14ac:dyDescent="0.3"/>
  <cols>
    <col min="1" max="1" width="12.88671875" style="102" customWidth="1"/>
    <col min="2" max="2" width="71.44140625" customWidth="1"/>
    <col min="3" max="3" width="42" customWidth="1"/>
  </cols>
  <sheetData>
    <row r="1" spans="1:3" ht="19.95" customHeight="1" thickBot="1" x14ac:dyDescent="0.35">
      <c r="A1" s="82" t="s">
        <v>215</v>
      </c>
      <c r="B1" s="83" t="s">
        <v>216</v>
      </c>
      <c r="C1" s="83"/>
    </row>
    <row r="2" spans="1:3" ht="19.95" customHeight="1" thickBot="1" x14ac:dyDescent="0.35">
      <c r="A2" s="84" t="s">
        <v>217</v>
      </c>
      <c r="B2" s="85" t="s">
        <v>238</v>
      </c>
      <c r="C2" s="86"/>
    </row>
    <row r="3" spans="1:3" ht="19.95" customHeight="1" thickBot="1" x14ac:dyDescent="0.35">
      <c r="A3" s="84" t="s">
        <v>218</v>
      </c>
      <c r="B3" s="87" t="s">
        <v>241</v>
      </c>
      <c r="C3" s="88"/>
    </row>
    <row r="4" spans="1:3" ht="19.95" customHeight="1" x14ac:dyDescent="0.3">
      <c r="A4" s="89" t="s">
        <v>219</v>
      </c>
      <c r="B4" s="90" t="s">
        <v>220</v>
      </c>
      <c r="C4" s="90" t="s">
        <v>221</v>
      </c>
    </row>
    <row r="5" spans="1:3" ht="19.95" customHeight="1" x14ac:dyDescent="0.3">
      <c r="A5" s="91"/>
      <c r="B5" s="90" t="s">
        <v>222</v>
      </c>
      <c r="C5" s="90" t="s">
        <v>223</v>
      </c>
    </row>
    <row r="6" spans="1:3" ht="19.95" customHeight="1" x14ac:dyDescent="0.3">
      <c r="A6" s="91"/>
      <c r="B6" s="90" t="s">
        <v>224</v>
      </c>
      <c r="C6" s="92"/>
    </row>
    <row r="7" spans="1:3" ht="19.95" customHeight="1" thickBot="1" x14ac:dyDescent="0.35">
      <c r="A7" s="93"/>
      <c r="B7" s="94" t="s">
        <v>225</v>
      </c>
      <c r="C7" s="95"/>
    </row>
    <row r="8" spans="1:3" ht="55.05" customHeight="1" thickBot="1" x14ac:dyDescent="0.35">
      <c r="A8" s="84" t="s">
        <v>226</v>
      </c>
      <c r="B8" s="88" t="s">
        <v>227</v>
      </c>
      <c r="C8" s="88"/>
    </row>
    <row r="9" spans="1:3" ht="19.95" customHeight="1" thickBot="1" x14ac:dyDescent="0.35">
      <c r="A9" s="84" t="s">
        <v>228</v>
      </c>
      <c r="B9" s="88" t="s">
        <v>239</v>
      </c>
      <c r="C9" s="88"/>
    </row>
    <row r="10" spans="1:3" ht="40.049999999999997" customHeight="1" thickBot="1" x14ac:dyDescent="0.35">
      <c r="A10" s="84" t="s">
        <v>229</v>
      </c>
      <c r="B10" s="88" t="s">
        <v>240</v>
      </c>
      <c r="C10" s="88"/>
    </row>
    <row r="11" spans="1:3" ht="55.05" customHeight="1" thickBot="1" x14ac:dyDescent="0.35">
      <c r="A11" s="84" t="s">
        <v>230</v>
      </c>
      <c r="B11" s="96" t="s">
        <v>231</v>
      </c>
      <c r="C11" s="96"/>
    </row>
    <row r="12" spans="1:3" ht="19.95" customHeight="1" x14ac:dyDescent="0.3">
      <c r="A12" s="89" t="s">
        <v>232</v>
      </c>
      <c r="B12" s="97" t="s">
        <v>233</v>
      </c>
      <c r="C12" s="97"/>
    </row>
    <row r="13" spans="1:3" ht="19.95" customHeight="1" thickBot="1" x14ac:dyDescent="0.35">
      <c r="A13" s="93"/>
      <c r="B13" s="98"/>
      <c r="C13" s="98"/>
    </row>
    <row r="14" spans="1:3" ht="19.95" customHeight="1" x14ac:dyDescent="0.3">
      <c r="A14" s="89" t="s">
        <v>234</v>
      </c>
      <c r="B14" s="99" t="s">
        <v>235</v>
      </c>
      <c r="C14" s="99"/>
    </row>
    <row r="15" spans="1:3" ht="19.95" customHeight="1" x14ac:dyDescent="0.3">
      <c r="A15" s="91"/>
      <c r="B15" s="100" t="s">
        <v>236</v>
      </c>
      <c r="C15" s="100"/>
    </row>
    <row r="16" spans="1:3" ht="19.95" customHeight="1" thickBot="1" x14ac:dyDescent="0.35">
      <c r="A16" s="93"/>
      <c r="B16" s="101" t="s">
        <v>237</v>
      </c>
      <c r="C16" s="101"/>
    </row>
  </sheetData>
  <mergeCells count="14">
    <mergeCell ref="B10:C10"/>
    <mergeCell ref="B11:C11"/>
    <mergeCell ref="A12:A13"/>
    <mergeCell ref="B12:C13"/>
    <mergeCell ref="A14:A16"/>
    <mergeCell ref="B14:C14"/>
    <mergeCell ref="B15:C15"/>
    <mergeCell ref="B16:C16"/>
    <mergeCell ref="B1:C1"/>
    <mergeCell ref="B2:C2"/>
    <mergeCell ref="B3:C3"/>
    <mergeCell ref="A4:A7"/>
    <mergeCell ref="B8:C8"/>
    <mergeCell ref="B9:C9"/>
  </mergeCells>
  <hyperlinks>
    <hyperlink ref="B1" r:id="rId1" display="http://ieee802.org/16"/>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topLeftCell="C1" workbookViewId="0">
      <selection activeCell="L24" sqref="L24"/>
    </sheetView>
  </sheetViews>
  <sheetFormatPr defaultColWidth="9.109375" defaultRowHeight="10.199999999999999" x14ac:dyDescent="0.2"/>
  <cols>
    <col min="1" max="1" width="10.33203125" style="7" customWidth="1"/>
    <col min="2" max="2" width="22.44140625" style="7" customWidth="1"/>
    <col min="3" max="3" width="8" style="7" customWidth="1"/>
    <col min="4" max="4" width="9.5546875" style="7" customWidth="1"/>
    <col min="5" max="5" width="6" style="18" customWidth="1"/>
    <col min="6" max="6" width="19.5546875" style="37" customWidth="1"/>
    <col min="7" max="7" width="37.6640625" style="39" customWidth="1"/>
    <col min="8" max="8" width="6.6640625" style="7" customWidth="1"/>
    <col min="9" max="9" width="10" style="7" customWidth="1"/>
    <col min="10" max="12" width="9.109375" style="7"/>
    <col min="13" max="13" width="14.5546875" style="7" customWidth="1"/>
    <col min="14" max="16384" width="9.109375" style="7"/>
  </cols>
  <sheetData>
    <row r="1" spans="1:15" ht="51.6" thickBot="1" x14ac:dyDescent="0.25">
      <c r="A1" s="2" t="s">
        <v>0</v>
      </c>
      <c r="B1" s="2" t="s">
        <v>1</v>
      </c>
      <c r="C1" s="3" t="s">
        <v>2</v>
      </c>
      <c r="D1" s="36" t="s">
        <v>204</v>
      </c>
      <c r="E1" s="4" t="s">
        <v>3</v>
      </c>
      <c r="F1" s="4" t="s">
        <v>97</v>
      </c>
      <c r="G1" s="40" t="s">
        <v>128</v>
      </c>
      <c r="H1" s="6"/>
    </row>
    <row r="2" spans="1:15" ht="26.25" customHeight="1" thickBot="1" x14ac:dyDescent="0.25">
      <c r="A2" s="8" t="s">
        <v>14</v>
      </c>
      <c r="B2" s="2"/>
      <c r="C2" s="2"/>
      <c r="D2" s="2"/>
      <c r="E2" s="9"/>
      <c r="F2" s="4"/>
      <c r="G2" s="3"/>
      <c r="I2" s="70" t="s">
        <v>82</v>
      </c>
      <c r="J2" s="70"/>
      <c r="K2" s="70"/>
      <c r="L2" s="70"/>
      <c r="M2" s="70"/>
      <c r="N2" s="10">
        <v>4</v>
      </c>
      <c r="O2" s="7" t="s">
        <v>35</v>
      </c>
    </row>
    <row r="3" spans="1:15" ht="30.6" x14ac:dyDescent="0.2">
      <c r="A3" s="11">
        <v>1</v>
      </c>
      <c r="B3" s="11" t="s">
        <v>4</v>
      </c>
      <c r="C3" s="11">
        <v>8</v>
      </c>
      <c r="D3" s="11">
        <v>0</v>
      </c>
      <c r="E3" s="9">
        <f>C3-D3</f>
        <v>8</v>
      </c>
      <c r="F3" s="4" t="s">
        <v>175</v>
      </c>
      <c r="G3" s="11" t="s">
        <v>129</v>
      </c>
      <c r="H3" s="12"/>
    </row>
    <row r="4" spans="1:15" ht="20.399999999999999" x14ac:dyDescent="0.2">
      <c r="A4" s="11">
        <v>2</v>
      </c>
      <c r="B4" s="11" t="s">
        <v>5</v>
      </c>
      <c r="C4" s="11">
        <v>8</v>
      </c>
      <c r="D4" s="11">
        <v>0</v>
      </c>
      <c r="E4" s="9">
        <f t="shared" ref="E4:E34" si="0">C4-D4</f>
        <v>8</v>
      </c>
      <c r="F4" s="4"/>
      <c r="G4" s="11" t="s">
        <v>125</v>
      </c>
      <c r="H4" s="12"/>
      <c r="I4" s="7" t="s">
        <v>34</v>
      </c>
      <c r="N4" s="7">
        <f>SUM(C3:C8)+SUM(C10:C12)+SUM(C14:C22)*$N$2+SUM(C24:C34)</f>
        <v>436</v>
      </c>
    </row>
    <row r="5" spans="1:15" x14ac:dyDescent="0.2">
      <c r="A5" s="11">
        <v>3</v>
      </c>
      <c r="B5" s="11" t="s">
        <v>6</v>
      </c>
      <c r="C5" s="11">
        <v>24</v>
      </c>
      <c r="D5" s="11">
        <v>16</v>
      </c>
      <c r="E5" s="9">
        <f t="shared" si="0"/>
        <v>8</v>
      </c>
      <c r="F5" s="4"/>
      <c r="G5" s="11" t="s">
        <v>98</v>
      </c>
      <c r="H5" s="12"/>
      <c r="I5" s="7" t="s">
        <v>33</v>
      </c>
      <c r="N5" s="7">
        <f>CEILING((N4/8),1)</f>
        <v>55</v>
      </c>
    </row>
    <row r="6" spans="1:15" ht="51" x14ac:dyDescent="0.2">
      <c r="A6" s="11">
        <v>4</v>
      </c>
      <c r="B6" s="11" t="s">
        <v>7</v>
      </c>
      <c r="C6" s="11">
        <v>8</v>
      </c>
      <c r="D6" s="11">
        <v>0</v>
      </c>
      <c r="E6" s="9">
        <f t="shared" si="0"/>
        <v>8</v>
      </c>
      <c r="F6" s="4" t="s">
        <v>131</v>
      </c>
      <c r="G6" s="11" t="s">
        <v>126</v>
      </c>
      <c r="H6" s="12"/>
      <c r="I6" s="13" t="s">
        <v>198</v>
      </c>
      <c r="J6" s="13"/>
      <c r="K6" s="13"/>
      <c r="L6" s="13"/>
      <c r="M6" s="13"/>
      <c r="N6" s="13">
        <f xml:space="preserve"> CEILING((N5/6),1) +1</f>
        <v>11</v>
      </c>
    </row>
    <row r="7" spans="1:15" ht="20.399999999999999" x14ac:dyDescent="0.2">
      <c r="A7" s="11">
        <v>5</v>
      </c>
      <c r="B7" s="11" t="s">
        <v>8</v>
      </c>
      <c r="C7" s="11">
        <v>48</v>
      </c>
      <c r="D7" s="11">
        <v>0</v>
      </c>
      <c r="E7" s="9">
        <f t="shared" si="0"/>
        <v>48</v>
      </c>
      <c r="F7" s="4" t="s">
        <v>130</v>
      </c>
      <c r="G7" s="11" t="s">
        <v>99</v>
      </c>
      <c r="H7" s="12"/>
    </row>
    <row r="8" spans="1:15" x14ac:dyDescent="0.2">
      <c r="A8" s="11">
        <v>6</v>
      </c>
      <c r="B8" s="11" t="s">
        <v>9</v>
      </c>
      <c r="C8" s="11">
        <v>8</v>
      </c>
      <c r="D8" s="11">
        <v>0</v>
      </c>
      <c r="E8" s="9">
        <f t="shared" si="0"/>
        <v>8</v>
      </c>
      <c r="F8" s="4"/>
      <c r="G8" s="11" t="s">
        <v>127</v>
      </c>
      <c r="H8" s="12"/>
    </row>
    <row r="9" spans="1:15" x14ac:dyDescent="0.2">
      <c r="A9" s="67" t="s">
        <v>13</v>
      </c>
      <c r="B9" s="68"/>
      <c r="C9" s="68"/>
      <c r="D9" s="68"/>
      <c r="E9" s="68"/>
      <c r="F9" s="68"/>
      <c r="G9" s="69"/>
      <c r="I9" s="7" t="s">
        <v>205</v>
      </c>
      <c r="N9" s="7">
        <f>SUM(D3:D8)+SUM(D10:D12)+SUM(D14:D22)*$N$2+SUM(D24:D34)</f>
        <v>88</v>
      </c>
    </row>
    <row r="10" spans="1:15" x14ac:dyDescent="0.2">
      <c r="A10" s="11">
        <v>1</v>
      </c>
      <c r="B10" s="11" t="s">
        <v>10</v>
      </c>
      <c r="C10" s="11">
        <v>4</v>
      </c>
      <c r="D10" s="11">
        <v>0</v>
      </c>
      <c r="E10" s="9">
        <f t="shared" si="0"/>
        <v>4</v>
      </c>
      <c r="F10" s="4" t="s">
        <v>132</v>
      </c>
      <c r="G10" s="72" t="s">
        <v>133</v>
      </c>
      <c r="H10" s="12"/>
      <c r="I10" s="7" t="s">
        <v>206</v>
      </c>
      <c r="N10" s="7">
        <f>CEILING((N9/8),1)</f>
        <v>11</v>
      </c>
    </row>
    <row r="11" spans="1:15" x14ac:dyDescent="0.2">
      <c r="A11" s="11">
        <v>2</v>
      </c>
      <c r="B11" s="11" t="s">
        <v>11</v>
      </c>
      <c r="C11" s="11">
        <v>4</v>
      </c>
      <c r="D11" s="11">
        <v>0</v>
      </c>
      <c r="E11" s="9">
        <f t="shared" si="0"/>
        <v>4</v>
      </c>
      <c r="F11" s="4"/>
      <c r="G11" s="71"/>
      <c r="H11" s="14"/>
      <c r="I11" s="13" t="s">
        <v>207</v>
      </c>
      <c r="J11" s="13"/>
      <c r="K11" s="13"/>
      <c r="L11" s="13"/>
      <c r="M11" s="13"/>
      <c r="N11" s="13">
        <f xml:space="preserve"> CEILING((N10/6),1)+1</f>
        <v>3</v>
      </c>
    </row>
    <row r="12" spans="1:15" x14ac:dyDescent="0.2">
      <c r="A12" s="11">
        <v>3</v>
      </c>
      <c r="B12" s="11" t="s">
        <v>12</v>
      </c>
      <c r="C12" s="11">
        <v>4</v>
      </c>
      <c r="D12" s="11">
        <v>0</v>
      </c>
      <c r="E12" s="9">
        <f t="shared" si="0"/>
        <v>4</v>
      </c>
      <c r="F12" s="4"/>
      <c r="G12" s="71"/>
      <c r="H12" s="14"/>
    </row>
    <row r="13" spans="1:15" x14ac:dyDescent="0.2">
      <c r="A13" s="67" t="s">
        <v>15</v>
      </c>
      <c r="B13" s="68"/>
      <c r="C13" s="68"/>
      <c r="D13" s="68"/>
      <c r="E13" s="68"/>
      <c r="F13" s="68"/>
      <c r="G13" s="69"/>
      <c r="I13" s="15"/>
      <c r="J13" s="15"/>
      <c r="K13" s="15"/>
      <c r="L13" s="15"/>
      <c r="M13" s="15"/>
      <c r="N13" s="15"/>
    </row>
    <row r="14" spans="1:15" x14ac:dyDescent="0.2">
      <c r="A14" s="11">
        <v>1</v>
      </c>
      <c r="B14" s="11" t="s">
        <v>10</v>
      </c>
      <c r="C14" s="11">
        <v>4</v>
      </c>
      <c r="D14" s="11">
        <v>4</v>
      </c>
      <c r="E14" s="9">
        <f t="shared" si="0"/>
        <v>0</v>
      </c>
      <c r="F14" s="4"/>
      <c r="G14" s="22" t="s">
        <v>100</v>
      </c>
    </row>
    <row r="15" spans="1:15" x14ac:dyDescent="0.2">
      <c r="A15" s="11">
        <v>2</v>
      </c>
      <c r="B15" s="11" t="s">
        <v>152</v>
      </c>
      <c r="C15" s="11">
        <v>8</v>
      </c>
      <c r="D15" s="11">
        <v>0</v>
      </c>
      <c r="E15" s="9">
        <f t="shared" si="0"/>
        <v>8</v>
      </c>
      <c r="F15" s="4" t="s">
        <v>155</v>
      </c>
      <c r="G15" s="71" t="s">
        <v>101</v>
      </c>
      <c r="H15" s="16"/>
    </row>
    <row r="16" spans="1:15" x14ac:dyDescent="0.2">
      <c r="A16" s="11">
        <v>3</v>
      </c>
      <c r="B16" s="11" t="s">
        <v>153</v>
      </c>
      <c r="C16" s="11">
        <v>16</v>
      </c>
      <c r="D16" s="11">
        <v>0</v>
      </c>
      <c r="E16" s="9">
        <f t="shared" si="0"/>
        <v>16</v>
      </c>
      <c r="F16" s="4" t="s">
        <v>157</v>
      </c>
      <c r="G16" s="71"/>
      <c r="H16" s="16"/>
    </row>
    <row r="17" spans="1:8" ht="30.6" x14ac:dyDescent="0.2">
      <c r="A17" s="11">
        <v>4</v>
      </c>
      <c r="B17" s="11" t="s">
        <v>154</v>
      </c>
      <c r="C17" s="11">
        <v>8</v>
      </c>
      <c r="D17" s="11">
        <v>8</v>
      </c>
      <c r="E17" s="9">
        <f>C17-D17</f>
        <v>0</v>
      </c>
      <c r="F17" s="4" t="s">
        <v>156</v>
      </c>
      <c r="G17" s="11" t="s">
        <v>102</v>
      </c>
    </row>
    <row r="18" spans="1:8" x14ac:dyDescent="0.2">
      <c r="A18" s="11">
        <v>5</v>
      </c>
      <c r="B18" s="11" t="s">
        <v>16</v>
      </c>
      <c r="C18" s="11">
        <v>6</v>
      </c>
      <c r="D18" s="11">
        <v>0</v>
      </c>
      <c r="E18" s="9">
        <f t="shared" si="0"/>
        <v>6</v>
      </c>
      <c r="F18" s="4"/>
      <c r="G18" s="72" t="s">
        <v>103</v>
      </c>
      <c r="H18" s="17"/>
    </row>
    <row r="19" spans="1:8" x14ac:dyDescent="0.2">
      <c r="A19" s="11">
        <v>6</v>
      </c>
      <c r="B19" s="11" t="s">
        <v>17</v>
      </c>
      <c r="C19" s="11">
        <v>7</v>
      </c>
      <c r="D19" s="11">
        <v>0</v>
      </c>
      <c r="E19" s="9">
        <f t="shared" si="0"/>
        <v>7</v>
      </c>
      <c r="F19" s="4"/>
      <c r="G19" s="73"/>
      <c r="H19" s="16"/>
    </row>
    <row r="20" spans="1:8" x14ac:dyDescent="0.2">
      <c r="A20" s="11">
        <v>7</v>
      </c>
      <c r="B20" s="11" t="s">
        <v>18</v>
      </c>
      <c r="C20" s="11">
        <v>6</v>
      </c>
      <c r="D20" s="11">
        <v>0</v>
      </c>
      <c r="E20" s="9">
        <f t="shared" si="0"/>
        <v>6</v>
      </c>
      <c r="F20" s="4"/>
      <c r="G20" s="73"/>
      <c r="H20" s="16"/>
    </row>
    <row r="21" spans="1:8" x14ac:dyDescent="0.2">
      <c r="A21" s="11">
        <v>8</v>
      </c>
      <c r="B21" s="11" t="s">
        <v>19</v>
      </c>
      <c r="C21" s="11">
        <v>3</v>
      </c>
      <c r="D21" s="11">
        <v>0</v>
      </c>
      <c r="E21" s="9">
        <f t="shared" si="0"/>
        <v>3</v>
      </c>
      <c r="F21" s="4"/>
      <c r="G21" s="11" t="s">
        <v>104</v>
      </c>
      <c r="H21" s="12"/>
    </row>
    <row r="22" spans="1:8" ht="20.399999999999999" x14ac:dyDescent="0.2">
      <c r="A22" s="11">
        <v>9</v>
      </c>
      <c r="B22" s="11" t="s">
        <v>20</v>
      </c>
      <c r="C22" s="11">
        <v>2</v>
      </c>
      <c r="D22" s="11">
        <v>0</v>
      </c>
      <c r="E22" s="9">
        <f t="shared" si="0"/>
        <v>2</v>
      </c>
      <c r="F22" s="4"/>
      <c r="G22" s="11" t="s">
        <v>105</v>
      </c>
      <c r="H22" s="12"/>
    </row>
    <row r="23" spans="1:8" x14ac:dyDescent="0.2">
      <c r="A23" s="67" t="s">
        <v>32</v>
      </c>
      <c r="B23" s="68"/>
      <c r="C23" s="68"/>
      <c r="D23" s="68"/>
      <c r="E23" s="68"/>
      <c r="F23" s="68"/>
      <c r="G23" s="69"/>
    </row>
    <row r="24" spans="1:8" x14ac:dyDescent="0.2">
      <c r="A24" s="11">
        <v>1</v>
      </c>
      <c r="B24" s="11" t="s">
        <v>21</v>
      </c>
      <c r="C24" s="11">
        <v>1</v>
      </c>
      <c r="D24" s="11">
        <v>0</v>
      </c>
      <c r="E24" s="9">
        <f t="shared" si="0"/>
        <v>1</v>
      </c>
      <c r="F24" s="4" t="s">
        <v>134</v>
      </c>
      <c r="G24" s="11" t="s">
        <v>135</v>
      </c>
      <c r="H24" s="12"/>
    </row>
    <row r="25" spans="1:8" x14ac:dyDescent="0.2">
      <c r="A25" s="11">
        <v>2</v>
      </c>
      <c r="B25" s="11" t="s">
        <v>22</v>
      </c>
      <c r="C25" s="11">
        <v>1</v>
      </c>
      <c r="D25" s="11">
        <v>0</v>
      </c>
      <c r="E25" s="9">
        <f t="shared" si="0"/>
        <v>1</v>
      </c>
      <c r="F25" s="4" t="s">
        <v>136</v>
      </c>
      <c r="G25" s="11" t="s">
        <v>137</v>
      </c>
      <c r="H25" s="12"/>
    </row>
    <row r="26" spans="1:8" ht="20.399999999999999" x14ac:dyDescent="0.2">
      <c r="A26" s="11">
        <v>3</v>
      </c>
      <c r="B26" s="11" t="s">
        <v>23</v>
      </c>
      <c r="C26" s="11">
        <v>6</v>
      </c>
      <c r="D26" s="11">
        <v>0</v>
      </c>
      <c r="E26" s="9">
        <f t="shared" si="0"/>
        <v>6</v>
      </c>
      <c r="F26" s="4" t="s">
        <v>151</v>
      </c>
      <c r="G26" s="11" t="s">
        <v>150</v>
      </c>
      <c r="H26" s="12"/>
    </row>
    <row r="27" spans="1:8" ht="20.399999999999999" x14ac:dyDescent="0.2">
      <c r="A27" s="11">
        <v>4</v>
      </c>
      <c r="B27" s="11" t="s">
        <v>24</v>
      </c>
      <c r="C27" s="11">
        <v>1</v>
      </c>
      <c r="D27" s="11">
        <v>0</v>
      </c>
      <c r="E27" s="9">
        <f t="shared" si="0"/>
        <v>1</v>
      </c>
      <c r="F27" s="4" t="s">
        <v>138</v>
      </c>
      <c r="G27" s="11" t="s">
        <v>139</v>
      </c>
      <c r="H27" s="12"/>
    </row>
    <row r="28" spans="1:8" ht="20.399999999999999" x14ac:dyDescent="0.2">
      <c r="A28" s="11">
        <v>5</v>
      </c>
      <c r="B28" s="11" t="s">
        <v>25</v>
      </c>
      <c r="C28" s="11">
        <v>1</v>
      </c>
      <c r="D28" s="11">
        <v>0</v>
      </c>
      <c r="E28" s="9">
        <f t="shared" si="0"/>
        <v>1</v>
      </c>
      <c r="F28" s="4" t="s">
        <v>140</v>
      </c>
      <c r="G28" s="11" t="s">
        <v>106</v>
      </c>
      <c r="H28" s="12"/>
    </row>
    <row r="29" spans="1:8" x14ac:dyDescent="0.2">
      <c r="A29" s="11">
        <v>6</v>
      </c>
      <c r="B29" s="11" t="s">
        <v>26</v>
      </c>
      <c r="C29" s="11">
        <v>2</v>
      </c>
      <c r="D29" s="11">
        <v>0</v>
      </c>
      <c r="E29" s="9">
        <f t="shared" si="0"/>
        <v>2</v>
      </c>
      <c r="F29" s="4" t="s">
        <v>141</v>
      </c>
      <c r="G29" s="11" t="s">
        <v>143</v>
      </c>
      <c r="H29" s="12"/>
    </row>
    <row r="30" spans="1:8" x14ac:dyDescent="0.2">
      <c r="A30" s="11">
        <v>7</v>
      </c>
      <c r="B30" s="11" t="s">
        <v>27</v>
      </c>
      <c r="C30" s="11">
        <v>1</v>
      </c>
      <c r="D30" s="11">
        <v>0</v>
      </c>
      <c r="E30" s="9">
        <f>C30-D30</f>
        <v>1</v>
      </c>
      <c r="F30" s="4" t="s">
        <v>142</v>
      </c>
      <c r="G30" s="11" t="s">
        <v>144</v>
      </c>
      <c r="H30" s="12"/>
    </row>
    <row r="31" spans="1:8" ht="30.6" x14ac:dyDescent="0.2">
      <c r="A31" s="11">
        <v>8</v>
      </c>
      <c r="B31" s="11" t="s">
        <v>28</v>
      </c>
      <c r="C31" s="11">
        <v>11</v>
      </c>
      <c r="D31" s="11">
        <v>8</v>
      </c>
      <c r="E31" s="9">
        <f t="shared" si="0"/>
        <v>3</v>
      </c>
      <c r="F31" s="4" t="s">
        <v>145</v>
      </c>
      <c r="G31" s="11" t="s">
        <v>146</v>
      </c>
      <c r="H31" s="12"/>
    </row>
    <row r="32" spans="1:8" x14ac:dyDescent="0.2">
      <c r="A32" s="11">
        <v>9</v>
      </c>
      <c r="B32" s="11" t="s">
        <v>29</v>
      </c>
      <c r="C32" s="11">
        <v>16</v>
      </c>
      <c r="D32" s="11">
        <v>0</v>
      </c>
      <c r="E32" s="9">
        <f t="shared" si="0"/>
        <v>16</v>
      </c>
      <c r="F32" s="4" t="s">
        <v>147</v>
      </c>
      <c r="G32" s="11" t="s">
        <v>107</v>
      </c>
      <c r="H32" s="12"/>
    </row>
    <row r="33" spans="1:8" x14ac:dyDescent="0.2">
      <c r="A33" s="11">
        <v>10</v>
      </c>
      <c r="B33" s="11" t="s">
        <v>30</v>
      </c>
      <c r="C33" s="11">
        <v>8</v>
      </c>
      <c r="D33" s="11">
        <v>8</v>
      </c>
      <c r="E33" s="9">
        <f t="shared" si="0"/>
        <v>0</v>
      </c>
      <c r="F33" s="4" t="s">
        <v>148</v>
      </c>
      <c r="G33" s="11" t="s">
        <v>108</v>
      </c>
      <c r="H33" s="12"/>
    </row>
    <row r="34" spans="1:8" ht="20.399999999999999" x14ac:dyDescent="0.2">
      <c r="A34" s="11">
        <v>11</v>
      </c>
      <c r="B34" s="11" t="s">
        <v>31</v>
      </c>
      <c r="C34" s="11">
        <v>32</v>
      </c>
      <c r="D34" s="11">
        <v>8</v>
      </c>
      <c r="E34" s="9">
        <f t="shared" si="0"/>
        <v>24</v>
      </c>
      <c r="F34" s="4"/>
      <c r="G34" s="11" t="s">
        <v>149</v>
      </c>
      <c r="H34" s="12"/>
    </row>
    <row r="35" spans="1:8" x14ac:dyDescent="0.2">
      <c r="G35" s="38"/>
    </row>
    <row r="36" spans="1:8" x14ac:dyDescent="0.2">
      <c r="G36" s="38"/>
    </row>
    <row r="37" spans="1:8" x14ac:dyDescent="0.2">
      <c r="G37" s="38"/>
    </row>
    <row r="38" spans="1:8" x14ac:dyDescent="0.2">
      <c r="G38" s="38"/>
    </row>
    <row r="39" spans="1:8" x14ac:dyDescent="0.2">
      <c r="G39" s="38"/>
    </row>
    <row r="40" spans="1:8" x14ac:dyDescent="0.2">
      <c r="G40" s="38"/>
    </row>
    <row r="41" spans="1:8" x14ac:dyDescent="0.2">
      <c r="G41" s="38"/>
    </row>
    <row r="42" spans="1:8" x14ac:dyDescent="0.2">
      <c r="G42" s="38"/>
    </row>
    <row r="43" spans="1:8" x14ac:dyDescent="0.2">
      <c r="G43" s="38"/>
    </row>
    <row r="44" spans="1:8" x14ac:dyDescent="0.2">
      <c r="G44" s="38"/>
    </row>
    <row r="45" spans="1:8" x14ac:dyDescent="0.2">
      <c r="G45" s="38"/>
    </row>
    <row r="46" spans="1:8" x14ac:dyDescent="0.2">
      <c r="G46" s="38"/>
    </row>
    <row r="47" spans="1:8" x14ac:dyDescent="0.2">
      <c r="G47" s="38"/>
    </row>
    <row r="48" spans="1:8" x14ac:dyDescent="0.2">
      <c r="G48" s="38"/>
    </row>
    <row r="49" spans="7:7" x14ac:dyDescent="0.2">
      <c r="G49" s="38"/>
    </row>
  </sheetData>
  <mergeCells count="7">
    <mergeCell ref="A23:G23"/>
    <mergeCell ref="I2:M2"/>
    <mergeCell ref="G15:G16"/>
    <mergeCell ref="G10:G12"/>
    <mergeCell ref="G18:G20"/>
    <mergeCell ref="A9:G9"/>
    <mergeCell ref="A13:G13"/>
  </mergeCells>
  <phoneticPr fontId="4" type="noConversion"/>
  <pageMargins left="0.7" right="0.7" top="0.75" bottom="0.75" header="0.3" footer="0.3"/>
  <pageSetup paperSize="9" orientation="portrait" horizontalDpi="4294967293"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topLeftCell="B1" workbookViewId="0">
      <selection activeCell="K33" sqref="K33"/>
    </sheetView>
  </sheetViews>
  <sheetFormatPr defaultColWidth="9.109375" defaultRowHeight="10.199999999999999" x14ac:dyDescent="0.2"/>
  <cols>
    <col min="1" max="1" width="10.33203125" style="19" customWidth="1"/>
    <col min="2" max="2" width="22.44140625" style="19" customWidth="1"/>
    <col min="3" max="3" width="9.44140625" style="19" customWidth="1"/>
    <col min="4" max="4" width="8.88671875" style="19" customWidth="1"/>
    <col min="5" max="5" width="5.88671875" style="29" customWidth="1"/>
    <col min="6" max="6" width="18" style="42" customWidth="1"/>
    <col min="7" max="7" width="51.44140625" style="30" customWidth="1"/>
    <col min="8" max="8" width="6" style="19" customWidth="1"/>
    <col min="9" max="9" width="10" style="19" customWidth="1"/>
    <col min="10" max="12" width="9.109375" style="19"/>
    <col min="13" max="13" width="8.5546875" style="19" customWidth="1"/>
    <col min="14" max="16384" width="9.109375" style="19"/>
  </cols>
  <sheetData>
    <row r="1" spans="1:15" ht="40.799999999999997" x14ac:dyDescent="0.2">
      <c r="A1" s="8" t="s">
        <v>0</v>
      </c>
      <c r="B1" s="8" t="s">
        <v>1</v>
      </c>
      <c r="C1" s="22" t="s">
        <v>2</v>
      </c>
      <c r="D1" s="22" t="s">
        <v>208</v>
      </c>
      <c r="E1" s="43" t="s">
        <v>3</v>
      </c>
      <c r="F1" s="43" t="s">
        <v>97</v>
      </c>
      <c r="G1" s="5" t="s">
        <v>128</v>
      </c>
    </row>
    <row r="2" spans="1:15" ht="26.25" customHeight="1" x14ac:dyDescent="0.2">
      <c r="A2" s="74" t="s">
        <v>36</v>
      </c>
      <c r="B2" s="74"/>
      <c r="C2" s="74"/>
      <c r="D2" s="74"/>
      <c r="E2" s="23"/>
      <c r="F2" s="41"/>
      <c r="G2" s="24"/>
      <c r="I2" s="75" t="s">
        <v>76</v>
      </c>
      <c r="J2" s="75"/>
      <c r="K2" s="75"/>
      <c r="L2" s="75"/>
      <c r="M2" s="75"/>
      <c r="N2" s="25">
        <v>3</v>
      </c>
      <c r="O2" s="19" t="s">
        <v>35</v>
      </c>
    </row>
    <row r="3" spans="1:15" ht="30.6" x14ac:dyDescent="0.2">
      <c r="A3" s="11">
        <v>1</v>
      </c>
      <c r="B3" s="11" t="s">
        <v>37</v>
      </c>
      <c r="C3" s="11">
        <v>8</v>
      </c>
      <c r="D3" s="11">
        <v>0</v>
      </c>
      <c r="E3" s="23">
        <f t="shared" ref="E3:E8" si="0">C3-D3</f>
        <v>8</v>
      </c>
      <c r="F3" s="41" t="s">
        <v>175</v>
      </c>
      <c r="G3" s="20" t="s">
        <v>158</v>
      </c>
      <c r="I3" s="75" t="s">
        <v>77</v>
      </c>
      <c r="J3" s="75"/>
      <c r="K3" s="75"/>
      <c r="L3" s="75"/>
      <c r="M3" s="75"/>
      <c r="N3" s="25">
        <v>1</v>
      </c>
      <c r="O3" s="19" t="s">
        <v>35</v>
      </c>
    </row>
    <row r="4" spans="1:15" ht="20.399999999999999" x14ac:dyDescent="0.2">
      <c r="A4" s="11">
        <v>2</v>
      </c>
      <c r="B4" s="11" t="s">
        <v>38</v>
      </c>
      <c r="C4" s="11">
        <v>1</v>
      </c>
      <c r="D4" s="11">
        <v>0</v>
      </c>
      <c r="E4" s="23">
        <f t="shared" si="0"/>
        <v>1</v>
      </c>
      <c r="F4" s="41" t="s">
        <v>159</v>
      </c>
      <c r="G4" s="20" t="s">
        <v>109</v>
      </c>
      <c r="I4" s="75" t="s">
        <v>78</v>
      </c>
      <c r="J4" s="75"/>
      <c r="K4" s="75"/>
      <c r="L4" s="75"/>
      <c r="M4" s="75"/>
      <c r="N4" s="25">
        <v>1</v>
      </c>
      <c r="O4" s="19" t="s">
        <v>35</v>
      </c>
    </row>
    <row r="5" spans="1:15" x14ac:dyDescent="0.2">
      <c r="A5" s="11">
        <v>3</v>
      </c>
      <c r="B5" s="11" t="s">
        <v>39</v>
      </c>
      <c r="C5" s="11">
        <v>7</v>
      </c>
      <c r="D5" s="11">
        <v>0</v>
      </c>
      <c r="E5" s="23">
        <f t="shared" si="0"/>
        <v>7</v>
      </c>
      <c r="F5" s="41" t="s">
        <v>167</v>
      </c>
      <c r="G5" s="20" t="s">
        <v>168</v>
      </c>
      <c r="I5" s="75" t="s">
        <v>79</v>
      </c>
      <c r="J5" s="75"/>
      <c r="K5" s="75"/>
      <c r="L5" s="75"/>
      <c r="M5" s="75"/>
      <c r="N5" s="25">
        <v>0</v>
      </c>
      <c r="O5" s="19" t="s">
        <v>35</v>
      </c>
    </row>
    <row r="6" spans="1:15" ht="30.6" x14ac:dyDescent="0.2">
      <c r="A6" s="11">
        <v>4</v>
      </c>
      <c r="B6" s="11" t="s">
        <v>40</v>
      </c>
      <c r="C6" s="11">
        <v>8</v>
      </c>
      <c r="D6" s="11">
        <v>0</v>
      </c>
      <c r="E6" s="23">
        <f t="shared" si="0"/>
        <v>8</v>
      </c>
      <c r="F6" s="41" t="s">
        <v>172</v>
      </c>
      <c r="G6" s="20" t="s">
        <v>110</v>
      </c>
      <c r="I6" s="75" t="s">
        <v>80</v>
      </c>
      <c r="J6" s="75"/>
      <c r="K6" s="75"/>
      <c r="L6" s="75"/>
      <c r="M6" s="75"/>
      <c r="N6" s="25">
        <v>0</v>
      </c>
      <c r="O6" s="19" t="s">
        <v>35</v>
      </c>
    </row>
    <row r="7" spans="1:15" ht="20.399999999999999" x14ac:dyDescent="0.2">
      <c r="A7" s="11">
        <v>5</v>
      </c>
      <c r="B7" s="11" t="s">
        <v>41</v>
      </c>
      <c r="C7" s="11">
        <v>32</v>
      </c>
      <c r="D7" s="11">
        <v>0</v>
      </c>
      <c r="E7" s="23">
        <f t="shared" si="0"/>
        <v>32</v>
      </c>
      <c r="F7" s="41" t="s">
        <v>173</v>
      </c>
      <c r="G7" s="20" t="s">
        <v>174</v>
      </c>
      <c r="I7" s="26" t="s">
        <v>81</v>
      </c>
      <c r="J7" s="26"/>
      <c r="K7" s="26"/>
      <c r="L7" s="26"/>
      <c r="M7" s="26"/>
      <c r="N7" s="26">
        <f>SUM(N2:N6)</f>
        <v>5</v>
      </c>
    </row>
    <row r="8" spans="1:15" ht="20.399999999999999" x14ac:dyDescent="0.2">
      <c r="A8" s="11">
        <v>6</v>
      </c>
      <c r="B8" s="11" t="s">
        <v>42</v>
      </c>
      <c r="C8" s="11">
        <v>8</v>
      </c>
      <c r="D8" s="11">
        <v>0</v>
      </c>
      <c r="E8" s="23">
        <f t="shared" si="0"/>
        <v>8</v>
      </c>
      <c r="F8" s="41"/>
      <c r="G8" s="20" t="s">
        <v>111</v>
      </c>
      <c r="I8" s="26"/>
      <c r="J8" s="26"/>
      <c r="K8" s="26"/>
      <c r="L8" s="26"/>
      <c r="M8" s="26"/>
      <c r="N8" s="26"/>
    </row>
    <row r="9" spans="1:15" x14ac:dyDescent="0.2">
      <c r="A9" s="67" t="s">
        <v>43</v>
      </c>
      <c r="B9" s="76"/>
      <c r="C9" s="76"/>
      <c r="D9" s="76"/>
      <c r="E9" s="76"/>
      <c r="F9" s="76"/>
      <c r="G9" s="77"/>
      <c r="I9" s="19" t="s">
        <v>73</v>
      </c>
      <c r="N9" s="19">
        <f>SUM(C3:C8)+SUM(C10:C12)*$N$7+SUM(C13:C18)*$N$4+SUM(C20:C26)*$N$5+SUM(C28:C29)*$N$2+SUM(C31:C38)*$N$3+SUM(C40:C43)*$N$6+SUM(C45:C55)</f>
        <v>352</v>
      </c>
    </row>
    <row r="10" spans="1:15" ht="20.399999999999999" x14ac:dyDescent="0.2">
      <c r="A10" s="11">
        <v>1</v>
      </c>
      <c r="B10" s="11" t="s">
        <v>29</v>
      </c>
      <c r="C10" s="11">
        <v>16</v>
      </c>
      <c r="D10" s="11">
        <v>8</v>
      </c>
      <c r="E10" s="23">
        <f>C10-D10</f>
        <v>8</v>
      </c>
      <c r="F10" s="41" t="s">
        <v>147</v>
      </c>
      <c r="G10" s="20" t="s">
        <v>112</v>
      </c>
      <c r="I10" s="19" t="s">
        <v>74</v>
      </c>
      <c r="N10" s="19">
        <f>CEILING((N9/8),1)</f>
        <v>44</v>
      </c>
    </row>
    <row r="11" spans="1:15" ht="20.399999999999999" x14ac:dyDescent="0.2">
      <c r="A11" s="11">
        <v>2</v>
      </c>
      <c r="B11" s="11" t="s">
        <v>44</v>
      </c>
      <c r="C11" s="11">
        <v>4</v>
      </c>
      <c r="D11" s="11">
        <v>4</v>
      </c>
      <c r="E11" s="23">
        <f>C11-D11</f>
        <v>0</v>
      </c>
      <c r="F11" s="41" t="s">
        <v>166</v>
      </c>
      <c r="G11" s="24"/>
      <c r="I11" s="27" t="s">
        <v>75</v>
      </c>
      <c r="J11" s="27"/>
      <c r="K11" s="27"/>
      <c r="L11" s="27"/>
      <c r="M11" s="27"/>
      <c r="N11" s="27">
        <f xml:space="preserve"> CEILING((N10/6),1)</f>
        <v>8</v>
      </c>
    </row>
    <row r="12" spans="1:15" x14ac:dyDescent="0.2">
      <c r="A12" s="8" t="s">
        <v>45</v>
      </c>
      <c r="B12" s="8"/>
      <c r="C12" s="8"/>
      <c r="D12" s="8"/>
      <c r="E12" s="23"/>
      <c r="F12" s="41"/>
      <c r="G12" s="24"/>
    </row>
    <row r="13" spans="1:15" x14ac:dyDescent="0.2">
      <c r="A13" s="11">
        <v>1</v>
      </c>
      <c r="B13" s="11" t="s">
        <v>46</v>
      </c>
      <c r="C13" s="11">
        <v>8</v>
      </c>
      <c r="D13" s="11">
        <v>0</v>
      </c>
      <c r="E13" s="23">
        <f t="shared" ref="E13:E22" si="1">C13-D13</f>
        <v>8</v>
      </c>
      <c r="F13" s="41"/>
      <c r="G13" s="73" t="s">
        <v>113</v>
      </c>
    </row>
    <row r="14" spans="1:15" x14ac:dyDescent="0.2">
      <c r="A14" s="11">
        <v>2</v>
      </c>
      <c r="B14" s="11" t="s">
        <v>47</v>
      </c>
      <c r="C14" s="11">
        <v>7</v>
      </c>
      <c r="D14" s="11">
        <v>0</v>
      </c>
      <c r="E14" s="23">
        <f t="shared" si="1"/>
        <v>7</v>
      </c>
      <c r="F14" s="41"/>
      <c r="G14" s="73"/>
      <c r="I14" s="19" t="s">
        <v>209</v>
      </c>
      <c r="N14" s="19">
        <f>SUM(D3:D8)+SUM(D10:D12)*$N$7+SUM(D13:D18)*$N$4+SUM(D20:D26)*$N$5+SUM(D28:D29)*$N$2+SUM(D31:D38)*$N$3+SUM(D40:D43)*$N$6+SUM(D45:D55)</f>
        <v>124</v>
      </c>
    </row>
    <row r="15" spans="1:15" x14ac:dyDescent="0.2">
      <c r="A15" s="11">
        <v>3</v>
      </c>
      <c r="B15" s="11" t="s">
        <v>17</v>
      </c>
      <c r="C15" s="11">
        <v>7</v>
      </c>
      <c r="D15" s="11">
        <v>0</v>
      </c>
      <c r="E15" s="23">
        <f t="shared" si="1"/>
        <v>7</v>
      </c>
      <c r="F15" s="41"/>
      <c r="G15" s="73"/>
      <c r="I15" s="19" t="s">
        <v>210</v>
      </c>
      <c r="N15" s="19">
        <f>CEILING((N14/8),1)</f>
        <v>16</v>
      </c>
    </row>
    <row r="16" spans="1:15" x14ac:dyDescent="0.2">
      <c r="A16" s="11">
        <v>4</v>
      </c>
      <c r="B16" s="11" t="s">
        <v>18</v>
      </c>
      <c r="C16" s="11">
        <v>7</v>
      </c>
      <c r="D16" s="11">
        <v>0</v>
      </c>
      <c r="E16" s="23">
        <f>C16-D16</f>
        <v>7</v>
      </c>
      <c r="F16" s="41"/>
      <c r="G16" s="73"/>
      <c r="I16" s="27" t="s">
        <v>211</v>
      </c>
      <c r="J16" s="27"/>
      <c r="K16" s="27"/>
      <c r="L16" s="27"/>
      <c r="M16" s="27"/>
      <c r="N16" s="27">
        <f xml:space="preserve"> CEILING((N15/6),1)</f>
        <v>3</v>
      </c>
    </row>
    <row r="17" spans="1:14" x14ac:dyDescent="0.2">
      <c r="A17" s="11">
        <v>5</v>
      </c>
      <c r="B17" s="11" t="s">
        <v>48</v>
      </c>
      <c r="C17" s="11">
        <v>2</v>
      </c>
      <c r="D17" s="11">
        <v>0</v>
      </c>
      <c r="E17" s="23">
        <f>C17-D17</f>
        <v>2</v>
      </c>
      <c r="F17" s="41"/>
      <c r="G17" s="73"/>
    </row>
    <row r="18" spans="1:14" x14ac:dyDescent="0.2">
      <c r="A18" s="11">
        <v>6</v>
      </c>
      <c r="B18" s="11" t="s">
        <v>49</v>
      </c>
      <c r="C18" s="11">
        <v>1</v>
      </c>
      <c r="D18" s="11">
        <v>0</v>
      </c>
      <c r="E18" s="23">
        <f>C18-D18</f>
        <v>1</v>
      </c>
      <c r="F18" s="41"/>
      <c r="G18" s="73"/>
      <c r="I18" s="28"/>
      <c r="J18" s="28"/>
      <c r="K18" s="28"/>
      <c r="L18" s="28"/>
      <c r="M18" s="28"/>
      <c r="N18" s="28"/>
    </row>
    <row r="19" spans="1:14" x14ac:dyDescent="0.2">
      <c r="A19" s="78" t="s">
        <v>50</v>
      </c>
      <c r="B19" s="79"/>
      <c r="C19" s="79"/>
      <c r="D19" s="79"/>
      <c r="E19" s="79"/>
      <c r="F19" s="79"/>
      <c r="G19" s="80"/>
    </row>
    <row r="20" spans="1:14" x14ac:dyDescent="0.2">
      <c r="A20" s="11">
        <v>1</v>
      </c>
      <c r="B20" s="11" t="s">
        <v>51</v>
      </c>
      <c r="C20" s="11">
        <v>8</v>
      </c>
      <c r="D20" s="11">
        <v>4</v>
      </c>
      <c r="E20" s="23">
        <f t="shared" si="1"/>
        <v>4</v>
      </c>
      <c r="F20" s="41"/>
      <c r="G20" s="73" t="s">
        <v>114</v>
      </c>
    </row>
    <row r="21" spans="1:14" x14ac:dyDescent="0.2">
      <c r="A21" s="11">
        <v>2</v>
      </c>
      <c r="B21" s="11" t="s">
        <v>52</v>
      </c>
      <c r="C21" s="11">
        <v>7</v>
      </c>
      <c r="D21" s="11">
        <v>0</v>
      </c>
      <c r="E21" s="23">
        <f t="shared" si="1"/>
        <v>7</v>
      </c>
      <c r="F21" s="41"/>
      <c r="G21" s="73"/>
    </row>
    <row r="22" spans="1:14" x14ac:dyDescent="0.2">
      <c r="A22" s="11">
        <v>3</v>
      </c>
      <c r="B22" s="11" t="s">
        <v>53</v>
      </c>
      <c r="C22" s="11">
        <v>7</v>
      </c>
      <c r="D22" s="11">
        <v>0</v>
      </c>
      <c r="E22" s="23">
        <f t="shared" si="1"/>
        <v>7</v>
      </c>
      <c r="F22" s="41"/>
      <c r="G22" s="73"/>
    </row>
    <row r="23" spans="1:14" x14ac:dyDescent="0.2">
      <c r="A23" s="11">
        <v>4</v>
      </c>
      <c r="B23" s="11" t="s">
        <v>54</v>
      </c>
      <c r="C23" s="11">
        <v>7</v>
      </c>
      <c r="D23" s="11">
        <v>0</v>
      </c>
      <c r="E23" s="23">
        <f>C23-D23</f>
        <v>7</v>
      </c>
      <c r="F23" s="41"/>
      <c r="G23" s="73"/>
    </row>
    <row r="24" spans="1:14" x14ac:dyDescent="0.2">
      <c r="A24" s="11">
        <v>5</v>
      </c>
      <c r="B24" s="11" t="s">
        <v>55</v>
      </c>
      <c r="C24" s="11">
        <v>1</v>
      </c>
      <c r="D24" s="11">
        <v>0</v>
      </c>
      <c r="E24" s="23">
        <f t="shared" ref="E24:E29" si="2">C24-D24</f>
        <v>1</v>
      </c>
      <c r="F24" s="41"/>
      <c r="G24" s="73"/>
    </row>
    <row r="25" spans="1:14" x14ac:dyDescent="0.2">
      <c r="A25" s="11">
        <v>6</v>
      </c>
      <c r="B25" s="11" t="s">
        <v>56</v>
      </c>
      <c r="C25" s="11">
        <v>1</v>
      </c>
      <c r="D25" s="11">
        <v>0</v>
      </c>
      <c r="E25" s="23">
        <f t="shared" si="2"/>
        <v>1</v>
      </c>
      <c r="F25" s="41"/>
      <c r="G25" s="73"/>
    </row>
    <row r="26" spans="1:14" x14ac:dyDescent="0.2">
      <c r="A26" s="11">
        <v>7</v>
      </c>
      <c r="B26" s="21" t="s">
        <v>39</v>
      </c>
      <c r="C26" s="11">
        <v>1</v>
      </c>
      <c r="D26" s="11">
        <v>0</v>
      </c>
      <c r="E26" s="23">
        <f t="shared" si="2"/>
        <v>1</v>
      </c>
      <c r="F26" s="41"/>
      <c r="G26" s="73"/>
    </row>
    <row r="27" spans="1:14" x14ac:dyDescent="0.2">
      <c r="A27" s="81" t="s">
        <v>57</v>
      </c>
      <c r="B27" s="79"/>
      <c r="C27" s="79"/>
      <c r="D27" s="79"/>
      <c r="E27" s="79"/>
      <c r="F27" s="79"/>
      <c r="G27" s="80"/>
    </row>
    <row r="28" spans="1:14" ht="20.399999999999999" x14ac:dyDescent="0.2">
      <c r="A28" s="11">
        <v>1</v>
      </c>
      <c r="B28" s="11" t="s">
        <v>58</v>
      </c>
      <c r="C28" s="11">
        <v>10</v>
      </c>
      <c r="D28" s="11">
        <v>8</v>
      </c>
      <c r="E28" s="23">
        <f t="shared" si="2"/>
        <v>2</v>
      </c>
      <c r="F28" s="41" t="s">
        <v>169</v>
      </c>
      <c r="G28" s="20" t="s">
        <v>171</v>
      </c>
    </row>
    <row r="29" spans="1:14" ht="20.399999999999999" x14ac:dyDescent="0.2">
      <c r="A29" s="11">
        <v>2</v>
      </c>
      <c r="B29" s="11" t="s">
        <v>59</v>
      </c>
      <c r="C29" s="11">
        <v>2</v>
      </c>
      <c r="D29" s="11">
        <v>0</v>
      </c>
      <c r="E29" s="23">
        <f t="shared" si="2"/>
        <v>2</v>
      </c>
      <c r="F29" s="41" t="s">
        <v>177</v>
      </c>
      <c r="G29" s="22" t="s">
        <v>176</v>
      </c>
    </row>
    <row r="30" spans="1:14" x14ac:dyDescent="0.2">
      <c r="A30" s="81" t="s">
        <v>60</v>
      </c>
      <c r="B30" s="79"/>
      <c r="C30" s="79"/>
      <c r="D30" s="79"/>
      <c r="E30" s="79"/>
      <c r="F30" s="79"/>
      <c r="G30" s="80"/>
    </row>
    <row r="31" spans="1:14" x14ac:dyDescent="0.2">
      <c r="A31" s="11">
        <v>1</v>
      </c>
      <c r="B31" s="11" t="s">
        <v>61</v>
      </c>
      <c r="C31" s="11">
        <v>6</v>
      </c>
      <c r="D31" s="11">
        <v>4</v>
      </c>
      <c r="E31" s="23">
        <f t="shared" ref="E31:E38" si="3">C31-D31</f>
        <v>2</v>
      </c>
      <c r="F31" s="41" t="s">
        <v>170</v>
      </c>
      <c r="G31" s="11" t="s">
        <v>212</v>
      </c>
    </row>
    <row r="32" spans="1:14" x14ac:dyDescent="0.2">
      <c r="A32" s="11">
        <v>2</v>
      </c>
      <c r="B32" s="11" t="s">
        <v>62</v>
      </c>
      <c r="C32" s="11">
        <v>4</v>
      </c>
      <c r="D32" s="11">
        <v>4</v>
      </c>
      <c r="E32" s="23">
        <f t="shared" si="3"/>
        <v>0</v>
      </c>
      <c r="F32" s="41" t="s">
        <v>116</v>
      </c>
      <c r="G32" s="11" t="s">
        <v>178</v>
      </c>
    </row>
    <row r="33" spans="1:7" ht="20.399999999999999" x14ac:dyDescent="0.2">
      <c r="A33" s="11">
        <v>3</v>
      </c>
      <c r="B33" s="11" t="s">
        <v>63</v>
      </c>
      <c r="C33" s="11">
        <v>2</v>
      </c>
      <c r="D33" s="11">
        <v>0</v>
      </c>
      <c r="E33" s="23">
        <f t="shared" si="3"/>
        <v>2</v>
      </c>
      <c r="F33" s="41" t="s">
        <v>177</v>
      </c>
      <c r="G33" s="11" t="s">
        <v>115</v>
      </c>
    </row>
    <row r="34" spans="1:7" ht="20.399999999999999" x14ac:dyDescent="0.2">
      <c r="A34" s="11">
        <v>4</v>
      </c>
      <c r="B34" s="11" t="s">
        <v>64</v>
      </c>
      <c r="C34" s="11">
        <v>4</v>
      </c>
      <c r="D34" s="11">
        <v>4</v>
      </c>
      <c r="E34" s="23">
        <f t="shared" si="3"/>
        <v>0</v>
      </c>
      <c r="F34" s="41"/>
      <c r="G34" s="11" t="s">
        <v>117</v>
      </c>
    </row>
    <row r="35" spans="1:7" ht="20.399999999999999" x14ac:dyDescent="0.2">
      <c r="A35" s="11">
        <v>5</v>
      </c>
      <c r="B35" s="11" t="s">
        <v>65</v>
      </c>
      <c r="C35" s="11">
        <v>8</v>
      </c>
      <c r="D35" s="11">
        <v>4</v>
      </c>
      <c r="E35" s="23">
        <f t="shared" si="3"/>
        <v>4</v>
      </c>
      <c r="F35" s="41" t="s">
        <v>179</v>
      </c>
      <c r="G35" s="11" t="s">
        <v>118</v>
      </c>
    </row>
    <row r="36" spans="1:7" ht="20.399999999999999" x14ac:dyDescent="0.2">
      <c r="A36" s="11">
        <v>6</v>
      </c>
      <c r="B36" s="11" t="s">
        <v>66</v>
      </c>
      <c r="C36" s="11">
        <v>8</v>
      </c>
      <c r="D36" s="11">
        <v>0</v>
      </c>
      <c r="E36" s="23">
        <f t="shared" si="3"/>
        <v>8</v>
      </c>
      <c r="F36" s="41" t="s">
        <v>180</v>
      </c>
      <c r="G36" s="11" t="s">
        <v>119</v>
      </c>
    </row>
    <row r="37" spans="1:7" ht="30.6" x14ac:dyDescent="0.2">
      <c r="A37" s="11">
        <v>7</v>
      </c>
      <c r="B37" s="11" t="s">
        <v>67</v>
      </c>
      <c r="C37" s="11">
        <v>7</v>
      </c>
      <c r="D37" s="11">
        <v>0</v>
      </c>
      <c r="E37" s="23">
        <f t="shared" si="3"/>
        <v>7</v>
      </c>
      <c r="F37" s="41" t="s">
        <v>181</v>
      </c>
      <c r="G37" s="11" t="s">
        <v>182</v>
      </c>
    </row>
    <row r="38" spans="1:7" ht="20.399999999999999" x14ac:dyDescent="0.2">
      <c r="A38" s="11">
        <v>8</v>
      </c>
      <c r="B38" s="11" t="s">
        <v>68</v>
      </c>
      <c r="C38" s="11">
        <v>1</v>
      </c>
      <c r="D38" s="11">
        <v>0</v>
      </c>
      <c r="E38" s="23">
        <f t="shared" si="3"/>
        <v>1</v>
      </c>
      <c r="F38" s="41"/>
      <c r="G38" s="11" t="s">
        <v>120</v>
      </c>
    </row>
    <row r="39" spans="1:7" x14ac:dyDescent="0.2">
      <c r="A39" s="81" t="s">
        <v>69</v>
      </c>
      <c r="B39" s="79"/>
      <c r="C39" s="79"/>
      <c r="D39" s="79"/>
      <c r="E39" s="79"/>
      <c r="F39" s="79"/>
      <c r="G39" s="80"/>
    </row>
    <row r="40" spans="1:7" x14ac:dyDescent="0.2">
      <c r="A40" s="11">
        <v>1</v>
      </c>
      <c r="B40" s="11" t="s">
        <v>70</v>
      </c>
      <c r="C40" s="11">
        <v>4</v>
      </c>
      <c r="D40" s="11">
        <v>0</v>
      </c>
      <c r="E40" s="23">
        <f>C40-D40</f>
        <v>4</v>
      </c>
      <c r="F40" s="41" t="s">
        <v>184</v>
      </c>
      <c r="G40" s="73" t="s">
        <v>121</v>
      </c>
    </row>
    <row r="41" spans="1:7" x14ac:dyDescent="0.2">
      <c r="A41" s="11">
        <v>2</v>
      </c>
      <c r="B41" s="11" t="s">
        <v>12</v>
      </c>
      <c r="C41" s="11">
        <v>4</v>
      </c>
      <c r="D41" s="11">
        <v>0</v>
      </c>
      <c r="E41" s="23">
        <f>C41-D41</f>
        <v>4</v>
      </c>
      <c r="F41" s="41"/>
      <c r="G41" s="73"/>
    </row>
    <row r="42" spans="1:7" x14ac:dyDescent="0.2">
      <c r="A42" s="11">
        <v>3</v>
      </c>
      <c r="B42" s="11" t="s">
        <v>71</v>
      </c>
      <c r="C42" s="11">
        <v>8</v>
      </c>
      <c r="D42" s="11">
        <v>8</v>
      </c>
      <c r="E42" s="23">
        <f>C42-D42</f>
        <v>0</v>
      </c>
      <c r="F42" s="41" t="s">
        <v>183</v>
      </c>
      <c r="G42" s="73"/>
    </row>
    <row r="43" spans="1:7" ht="30.6" x14ac:dyDescent="0.2">
      <c r="A43" s="11">
        <v>4</v>
      </c>
      <c r="B43" s="11" t="s">
        <v>72</v>
      </c>
      <c r="C43" s="11">
        <v>8</v>
      </c>
      <c r="D43" s="11">
        <v>0</v>
      </c>
      <c r="E43" s="23">
        <f>C43-D43</f>
        <v>8</v>
      </c>
      <c r="F43" s="41" t="s">
        <v>185</v>
      </c>
      <c r="G43" s="73"/>
    </row>
    <row r="44" spans="1:7" x14ac:dyDescent="0.2">
      <c r="A44" s="67" t="s">
        <v>32</v>
      </c>
      <c r="B44" s="76"/>
      <c r="C44" s="76"/>
      <c r="D44" s="76"/>
      <c r="E44" s="76"/>
      <c r="F44" s="76"/>
      <c r="G44" s="77"/>
    </row>
    <row r="45" spans="1:7" x14ac:dyDescent="0.2">
      <c r="A45" s="11">
        <v>1</v>
      </c>
      <c r="B45" s="11" t="s">
        <v>21</v>
      </c>
      <c r="C45" s="11">
        <v>1</v>
      </c>
      <c r="D45" s="11">
        <v>1</v>
      </c>
      <c r="E45" s="23">
        <f t="shared" ref="E45:E55" si="4">C45-D45</f>
        <v>0</v>
      </c>
      <c r="F45" s="4" t="s">
        <v>134</v>
      </c>
      <c r="G45" s="11" t="s">
        <v>160</v>
      </c>
    </row>
    <row r="46" spans="1:7" x14ac:dyDescent="0.2">
      <c r="A46" s="11">
        <v>2</v>
      </c>
      <c r="B46" s="11" t="s">
        <v>22</v>
      </c>
      <c r="C46" s="11">
        <v>1</v>
      </c>
      <c r="D46" s="11">
        <v>0</v>
      </c>
      <c r="E46" s="23">
        <f t="shared" si="4"/>
        <v>1</v>
      </c>
      <c r="F46" s="4" t="s">
        <v>136</v>
      </c>
      <c r="G46" s="11" t="s">
        <v>161</v>
      </c>
    </row>
    <row r="47" spans="1:7" x14ac:dyDescent="0.2">
      <c r="A47" s="11">
        <v>3</v>
      </c>
      <c r="B47" s="11" t="s">
        <v>23</v>
      </c>
      <c r="C47" s="11">
        <v>6</v>
      </c>
      <c r="D47" s="11">
        <v>0</v>
      </c>
      <c r="E47" s="23">
        <f t="shared" si="4"/>
        <v>6</v>
      </c>
      <c r="F47" s="4" t="s">
        <v>151</v>
      </c>
      <c r="G47" s="11" t="s">
        <v>150</v>
      </c>
    </row>
    <row r="48" spans="1:7" x14ac:dyDescent="0.2">
      <c r="A48" s="11">
        <v>4</v>
      </c>
      <c r="B48" s="11" t="s">
        <v>24</v>
      </c>
      <c r="C48" s="11">
        <v>1</v>
      </c>
      <c r="D48" s="11">
        <v>0</v>
      </c>
      <c r="E48" s="23">
        <f t="shared" si="4"/>
        <v>1</v>
      </c>
      <c r="F48" s="4" t="s">
        <v>138</v>
      </c>
      <c r="G48" s="11" t="s">
        <v>162</v>
      </c>
    </row>
    <row r="49" spans="1:7" x14ac:dyDescent="0.2">
      <c r="A49" s="11">
        <v>5</v>
      </c>
      <c r="B49" s="11" t="s">
        <v>25</v>
      </c>
      <c r="C49" s="11">
        <v>1</v>
      </c>
      <c r="D49" s="11">
        <v>0</v>
      </c>
      <c r="E49" s="23">
        <f t="shared" si="4"/>
        <v>1</v>
      </c>
      <c r="F49" s="4" t="s">
        <v>140</v>
      </c>
      <c r="G49" s="11" t="s">
        <v>163</v>
      </c>
    </row>
    <row r="50" spans="1:7" x14ac:dyDescent="0.2">
      <c r="A50" s="11">
        <v>6</v>
      </c>
      <c r="B50" s="11" t="s">
        <v>26</v>
      </c>
      <c r="C50" s="11">
        <v>2</v>
      </c>
      <c r="D50" s="11">
        <v>0</v>
      </c>
      <c r="E50" s="23">
        <f t="shared" si="4"/>
        <v>2</v>
      </c>
      <c r="F50" s="4" t="s">
        <v>141</v>
      </c>
      <c r="G50" s="11" t="s">
        <v>164</v>
      </c>
    </row>
    <row r="51" spans="1:7" x14ac:dyDescent="0.2">
      <c r="A51" s="11">
        <v>7</v>
      </c>
      <c r="B51" s="11" t="s">
        <v>27</v>
      </c>
      <c r="C51" s="11">
        <v>1</v>
      </c>
      <c r="D51" s="11">
        <v>0</v>
      </c>
      <c r="E51" s="23">
        <f t="shared" si="4"/>
        <v>1</v>
      </c>
      <c r="F51" s="4" t="s">
        <v>142</v>
      </c>
      <c r="G51" s="11" t="s">
        <v>165</v>
      </c>
    </row>
    <row r="52" spans="1:7" ht="20.399999999999999" x14ac:dyDescent="0.2">
      <c r="A52" s="11">
        <v>8</v>
      </c>
      <c r="B52" s="11" t="s">
        <v>28</v>
      </c>
      <c r="C52" s="11">
        <v>11</v>
      </c>
      <c r="D52" s="11">
        <v>7</v>
      </c>
      <c r="E52" s="23">
        <f t="shared" si="4"/>
        <v>4</v>
      </c>
      <c r="F52" s="4" t="s">
        <v>145</v>
      </c>
      <c r="G52" s="11" t="s">
        <v>122</v>
      </c>
    </row>
    <row r="53" spans="1:7" x14ac:dyDescent="0.2">
      <c r="A53" s="11">
        <v>9</v>
      </c>
      <c r="B53" s="11" t="s">
        <v>29</v>
      </c>
      <c r="C53" s="11">
        <v>16</v>
      </c>
      <c r="D53" s="11">
        <v>0</v>
      </c>
      <c r="E53" s="23">
        <f t="shared" si="4"/>
        <v>16</v>
      </c>
      <c r="F53" s="4" t="s">
        <v>147</v>
      </c>
      <c r="G53" s="11" t="s">
        <v>123</v>
      </c>
    </row>
    <row r="54" spans="1:7" x14ac:dyDescent="0.2">
      <c r="A54" s="11">
        <v>10</v>
      </c>
      <c r="B54" s="11" t="s">
        <v>30</v>
      </c>
      <c r="C54" s="11">
        <v>8</v>
      </c>
      <c r="D54" s="11">
        <v>8</v>
      </c>
      <c r="E54" s="23">
        <f t="shared" si="4"/>
        <v>0</v>
      </c>
      <c r="F54" s="4" t="s">
        <v>148</v>
      </c>
      <c r="G54" s="11" t="s">
        <v>108</v>
      </c>
    </row>
    <row r="55" spans="1:7" ht="20.399999999999999" x14ac:dyDescent="0.2">
      <c r="A55" s="11">
        <v>11</v>
      </c>
      <c r="B55" s="11" t="s">
        <v>31</v>
      </c>
      <c r="C55" s="11">
        <v>32</v>
      </c>
      <c r="D55" s="11">
        <v>8</v>
      </c>
      <c r="E55" s="23">
        <f t="shared" si="4"/>
        <v>24</v>
      </c>
      <c r="F55" s="4"/>
      <c r="G55" s="11" t="s">
        <v>124</v>
      </c>
    </row>
  </sheetData>
  <mergeCells count="15">
    <mergeCell ref="A44:G44"/>
    <mergeCell ref="I4:M4"/>
    <mergeCell ref="I5:M5"/>
    <mergeCell ref="I6:M6"/>
    <mergeCell ref="G20:G26"/>
    <mergeCell ref="G40:G43"/>
    <mergeCell ref="A19:G19"/>
    <mergeCell ref="A27:G27"/>
    <mergeCell ref="A30:G30"/>
    <mergeCell ref="A39:G39"/>
    <mergeCell ref="A2:D2"/>
    <mergeCell ref="I2:M2"/>
    <mergeCell ref="I3:M3"/>
    <mergeCell ref="G13:G18"/>
    <mergeCell ref="A9:G9"/>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A3" workbookViewId="0">
      <selection activeCell="G33" sqref="G33"/>
    </sheetView>
  </sheetViews>
  <sheetFormatPr defaultRowHeight="14.4" x14ac:dyDescent="0.3"/>
  <cols>
    <col min="1" max="1" width="12.5546875" customWidth="1"/>
    <col min="2" max="2" width="61.44140625" customWidth="1"/>
    <col min="3" max="3" width="14.33203125" style="32" customWidth="1"/>
    <col min="4" max="4" width="2.44140625" style="32" customWidth="1"/>
    <col min="5" max="5" width="81" customWidth="1"/>
  </cols>
  <sheetData>
    <row r="1" spans="1:7" x14ac:dyDescent="0.3">
      <c r="B1" s="63" t="s">
        <v>88</v>
      </c>
      <c r="C1" s="64"/>
      <c r="D1" s="64"/>
      <c r="E1" s="49"/>
    </row>
    <row r="2" spans="1:7" x14ac:dyDescent="0.3">
      <c r="A2">
        <v>1</v>
      </c>
      <c r="B2" s="56" t="s">
        <v>186</v>
      </c>
      <c r="C2" s="65">
        <v>100</v>
      </c>
      <c r="D2" s="52" t="s">
        <v>189</v>
      </c>
      <c r="E2" s="49" t="s">
        <v>196</v>
      </c>
    </row>
    <row r="3" spans="1:7" x14ac:dyDescent="0.3">
      <c r="A3" s="44">
        <v>2</v>
      </c>
      <c r="B3" s="56" t="s">
        <v>91</v>
      </c>
      <c r="C3" s="57">
        <v>50</v>
      </c>
      <c r="D3" s="52" t="s">
        <v>189</v>
      </c>
      <c r="E3" s="48" t="s">
        <v>190</v>
      </c>
      <c r="G3" s="49"/>
    </row>
    <row r="4" spans="1:7" x14ac:dyDescent="0.3">
      <c r="A4" s="44">
        <v>3</v>
      </c>
      <c r="B4" s="56" t="s">
        <v>187</v>
      </c>
      <c r="C4" s="58">
        <v>20</v>
      </c>
      <c r="D4" s="45"/>
      <c r="E4" s="44" t="s">
        <v>193</v>
      </c>
    </row>
    <row r="5" spans="1:7" x14ac:dyDescent="0.3">
      <c r="A5" s="44">
        <v>4</v>
      </c>
      <c r="B5" s="56" t="s">
        <v>188</v>
      </c>
      <c r="C5" s="58">
        <v>30</v>
      </c>
      <c r="D5" s="45"/>
      <c r="E5" s="44" t="s">
        <v>193</v>
      </c>
    </row>
    <row r="6" spans="1:7" x14ac:dyDescent="0.3">
      <c r="A6" s="44">
        <v>5</v>
      </c>
      <c r="B6" s="56" t="s">
        <v>191</v>
      </c>
      <c r="C6" s="59">
        <v>6.25E-2</v>
      </c>
      <c r="D6" s="52" t="s">
        <v>189</v>
      </c>
      <c r="E6" s="44" t="s">
        <v>194</v>
      </c>
    </row>
    <row r="7" spans="1:7" x14ac:dyDescent="0.3">
      <c r="A7" s="44">
        <v>6</v>
      </c>
      <c r="B7" s="60" t="s">
        <v>92</v>
      </c>
      <c r="C7" s="58">
        <v>6</v>
      </c>
      <c r="D7" s="52" t="s">
        <v>189</v>
      </c>
      <c r="E7" s="44" t="s">
        <v>199</v>
      </c>
    </row>
    <row r="8" spans="1:7" x14ac:dyDescent="0.3">
      <c r="A8" s="44">
        <f>A7+1</f>
        <v>7</v>
      </c>
      <c r="B8" s="60" t="s">
        <v>84</v>
      </c>
      <c r="C8" s="58">
        <v>3</v>
      </c>
      <c r="D8" s="45"/>
      <c r="E8" s="51" t="s">
        <v>93</v>
      </c>
    </row>
    <row r="9" spans="1:7" x14ac:dyDescent="0.3">
      <c r="A9" s="44">
        <f>A8+1</f>
        <v>8</v>
      </c>
      <c r="B9" s="60" t="s">
        <v>85</v>
      </c>
      <c r="C9" s="58">
        <v>3</v>
      </c>
      <c r="D9" s="45"/>
      <c r="E9" s="50" t="s">
        <v>94</v>
      </c>
    </row>
    <row r="10" spans="1:7" x14ac:dyDescent="0.3">
      <c r="A10" s="46"/>
      <c r="B10" s="46"/>
      <c r="C10" s="47"/>
      <c r="D10" s="47"/>
      <c r="E10" s="46"/>
    </row>
    <row r="11" spans="1:7" x14ac:dyDescent="0.3">
      <c r="A11" s="46"/>
      <c r="B11" s="62" t="s">
        <v>200</v>
      </c>
      <c r="C11" s="47"/>
      <c r="D11" s="47"/>
      <c r="E11" s="46"/>
    </row>
    <row r="12" spans="1:7" x14ac:dyDescent="0.3">
      <c r="A12" s="44">
        <v>1</v>
      </c>
      <c r="B12" s="31" t="s">
        <v>201</v>
      </c>
      <c r="C12" s="33">
        <f>IF(C2 &gt; 249,1.12, IF(C2 = 100,0.448,0.56))</f>
        <v>0.44800000000000001</v>
      </c>
      <c r="D12" s="45"/>
      <c r="E12" s="44"/>
    </row>
    <row r="13" spans="1:7" x14ac:dyDescent="0.3">
      <c r="A13" s="44">
        <v>2</v>
      </c>
      <c r="B13" s="1" t="s">
        <v>83</v>
      </c>
      <c r="C13" s="33">
        <f>C12*C3*1000</f>
        <v>22400.000000000004</v>
      </c>
      <c r="D13" s="45"/>
      <c r="E13" s="44"/>
    </row>
    <row r="14" spans="1:7" x14ac:dyDescent="0.3">
      <c r="A14" s="44"/>
      <c r="B14" s="1" t="s">
        <v>202</v>
      </c>
      <c r="C14" s="33">
        <f>CEILING((5.368*C4*C12),1)*2</f>
        <v>98</v>
      </c>
      <c r="D14" s="45"/>
      <c r="E14" s="44"/>
    </row>
    <row r="15" spans="1:7" x14ac:dyDescent="0.3">
      <c r="A15" s="44"/>
      <c r="B15" s="1" t="s">
        <v>195</v>
      </c>
      <c r="C15" s="33">
        <f>C13-C14</f>
        <v>22302.000000000004</v>
      </c>
      <c r="D15" s="45"/>
      <c r="E15" s="44"/>
    </row>
    <row r="16" spans="1:7" x14ac:dyDescent="0.3">
      <c r="A16" s="44">
        <v>3</v>
      </c>
      <c r="B16" s="1" t="s">
        <v>192</v>
      </c>
      <c r="C16" s="61">
        <f>128+128*C6</f>
        <v>136</v>
      </c>
      <c r="D16" s="45"/>
      <c r="E16" s="44"/>
    </row>
    <row r="17" spans="1:5" ht="14.25" customHeight="1" x14ac:dyDescent="0.3">
      <c r="A17" s="44">
        <v>4</v>
      </c>
      <c r="B17" s="1" t="s">
        <v>203</v>
      </c>
      <c r="C17" s="61">
        <f>FLOOR(C15/C16,1)-1</f>
        <v>162</v>
      </c>
      <c r="D17" s="45"/>
      <c r="E17" s="44"/>
    </row>
    <row r="18" spans="1:5" x14ac:dyDescent="0.3">
      <c r="A18" s="44">
        <v>6</v>
      </c>
      <c r="B18" s="66" t="s">
        <v>86</v>
      </c>
      <c r="C18" s="33">
        <f>CEILING((((C17)*C5)/100 -1),C7)</f>
        <v>48</v>
      </c>
      <c r="D18" s="45"/>
      <c r="E18" s="44"/>
    </row>
    <row r="19" spans="1:5" x14ac:dyDescent="0.3">
      <c r="A19" s="44">
        <v>7</v>
      </c>
      <c r="B19" s="31" t="s">
        <v>87</v>
      </c>
      <c r="C19" s="33">
        <f>FLOOR(C17-C18,C7)</f>
        <v>114</v>
      </c>
      <c r="D19" s="45"/>
      <c r="E19" s="44"/>
    </row>
    <row r="20" spans="1:5" x14ac:dyDescent="0.3">
      <c r="A20" s="44">
        <v>8</v>
      </c>
      <c r="B20" s="31" t="s">
        <v>89</v>
      </c>
      <c r="C20" s="33">
        <f>((C18)/C7)*C8</f>
        <v>24</v>
      </c>
      <c r="D20" s="53"/>
      <c r="E20" s="54"/>
    </row>
    <row r="21" spans="1:5" x14ac:dyDescent="0.3">
      <c r="A21" s="44">
        <v>9</v>
      </c>
      <c r="B21" s="31" t="s">
        <v>90</v>
      </c>
      <c r="C21" s="33">
        <f>C19/C7*C9</f>
        <v>57</v>
      </c>
      <c r="D21" s="53"/>
      <c r="E21" s="54"/>
    </row>
    <row r="22" spans="1:5" x14ac:dyDescent="0.3">
      <c r="A22" s="44">
        <v>10</v>
      </c>
      <c r="B22" s="66" t="s">
        <v>197</v>
      </c>
      <c r="C22" s="61">
        <f>C13 - ((C18+C19+1)*C16)</f>
        <v>232.00000000000364</v>
      </c>
      <c r="D22" s="53"/>
      <c r="E22" s="54"/>
    </row>
    <row r="23" spans="1:5" x14ac:dyDescent="0.3">
      <c r="A23" s="44">
        <v>11</v>
      </c>
      <c r="B23" s="66" t="s">
        <v>213</v>
      </c>
      <c r="C23" s="34">
        <f>'DL-MAP'!N11/'Input-Output'!C20</f>
        <v>0.125</v>
      </c>
      <c r="D23" s="55"/>
      <c r="E23" s="54"/>
    </row>
    <row r="24" spans="1:5" x14ac:dyDescent="0.3">
      <c r="A24" s="44">
        <v>12</v>
      </c>
      <c r="B24" s="66" t="s">
        <v>214</v>
      </c>
      <c r="C24" s="34">
        <f>'UL-MAP'!N16/'Input-Output'!C21</f>
        <v>5.2631578947368418E-2</v>
      </c>
      <c r="D24" s="55"/>
      <c r="E24" s="54"/>
    </row>
    <row r="25" spans="1:5" x14ac:dyDescent="0.3">
      <c r="A25" s="44">
        <v>13</v>
      </c>
      <c r="B25" s="31" t="s">
        <v>95</v>
      </c>
      <c r="C25" s="34">
        <f>'DL-MAP'!N6/'Input-Output'!C20</f>
        <v>0.45833333333333331</v>
      </c>
      <c r="D25" s="55"/>
      <c r="E25" s="54"/>
    </row>
    <row r="26" spans="1:5" x14ac:dyDescent="0.3">
      <c r="A26" s="44">
        <v>14</v>
      </c>
      <c r="B26" s="31" t="s">
        <v>96</v>
      </c>
      <c r="C26" s="34">
        <f>'UL-MAP'!N11/'Input-Output'!C21</f>
        <v>0.14035087719298245</v>
      </c>
      <c r="D26" s="55"/>
      <c r="E26" s="54"/>
    </row>
    <row r="39" spans="3:4" x14ac:dyDescent="0.3">
      <c r="C39" s="35"/>
      <c r="D39" s="35"/>
    </row>
  </sheetData>
  <phoneticPr fontId="4" type="noConversion"/>
  <dataValidations count="4">
    <dataValidation type="list" allowBlank="1" showInputMessage="1" showErrorMessage="1" sqref="C7">
      <formula1>"3,6"</formula1>
    </dataValidation>
    <dataValidation type="list" allowBlank="1" showInputMessage="1" showErrorMessage="1" sqref="C2">
      <formula1>"1000,500,250,125,100"</formula1>
    </dataValidation>
    <dataValidation type="list" allowBlank="1" showInputMessage="1" showErrorMessage="1" sqref="C3">
      <formula1>"5,10,12.5,20,25,40,50"</formula1>
    </dataValidation>
    <dataValidation type="list" allowBlank="1" showInputMessage="1" showErrorMessage="1" sqref="C6">
      <formula1>"0 1/8,0 1/16"</formula1>
    </dataValidation>
  </dataValidations>
  <pageMargins left="0.7" right="0.7" top="0.75" bottom="0.75" header="0.3" footer="0.3"/>
  <pageSetup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DL-MAP</vt:lpstr>
      <vt:lpstr>UL-MAP</vt:lpstr>
      <vt:lpstr>Input-Output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Tejas</dc:creator>
  <cp:lastModifiedBy>Guy Simpson</cp:lastModifiedBy>
  <dcterms:created xsi:type="dcterms:W3CDTF">2016-08-29T07:27:14Z</dcterms:created>
  <dcterms:modified xsi:type="dcterms:W3CDTF">2016-09-09T01:01:07Z</dcterms:modified>
</cp:coreProperties>
</file>