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180" windowWidth="23685" windowHeight="11430"/>
  </bookViews>
  <sheets>
    <sheet name="Title" sheetId="4" r:id="rId1"/>
    <sheet name="DL-MAP" sheetId="1" r:id="rId2"/>
    <sheet name="UL-MAP" sheetId="2" r:id="rId3"/>
    <sheet name="Input-Output" sheetId="3" r:id="rId4"/>
  </sheets>
  <definedNames>
    <definedName name="_xlnm._FilterDatabase" localSheetId="3" hidden="1">'Input-Output'!$A$1:$E$9</definedName>
    <definedName name="OLE_LINK19" localSheetId="0">Title!$B$2</definedName>
  </definedNames>
  <calcPr calcId="145621"/>
</workbook>
</file>

<file path=xl/calcChain.xml><?xml version="1.0" encoding="utf-8"?>
<calcChain xmlns="http://schemas.openxmlformats.org/spreadsheetml/2006/main">
  <c r="C16" i="3" l="1"/>
  <c r="C12" i="3"/>
  <c r="C13" i="3" s="1"/>
  <c r="A8" i="3"/>
  <c r="A9" i="3" s="1"/>
  <c r="K7" i="2"/>
  <c r="K4" i="1"/>
  <c r="K5" i="1" s="1"/>
  <c r="K6" i="1" s="1"/>
  <c r="K9" i="2" l="1"/>
  <c r="K10" i="2" s="1"/>
  <c r="K11" i="2" s="1"/>
  <c r="C14" i="3"/>
  <c r="C15" i="3" s="1"/>
  <c r="C17" i="3" s="1"/>
  <c r="C18" i="3" s="1"/>
  <c r="C19" i="3" l="1"/>
  <c r="C21" i="3" s="1"/>
  <c r="C20" i="3" l="1"/>
  <c r="C22" i="3"/>
  <c r="C24" i="3"/>
  <c r="C23" i="3" l="1"/>
</calcChain>
</file>

<file path=xl/sharedStrings.xml><?xml version="1.0" encoding="utf-8"?>
<sst xmlns="http://schemas.openxmlformats.org/spreadsheetml/2006/main" count="221" uniqueCount="177">
  <si>
    <t>Sl No</t>
  </si>
  <si>
    <t>Feature/Field Name</t>
  </si>
  <si>
    <t>Field Width (bits) as per IEEE 802.16 -2012</t>
  </si>
  <si>
    <t>DL-MAP MMM</t>
  </si>
  <si>
    <t xml:space="preserve">Frame Duration Code </t>
  </si>
  <si>
    <t>Frame Number</t>
  </si>
  <si>
    <t>DCD Count</t>
  </si>
  <si>
    <t xml:space="preserve">BSID </t>
  </si>
  <si>
    <t xml:space="preserve">Number Of OFDMA symbols </t>
  </si>
  <si>
    <t>DIUC</t>
  </si>
  <si>
    <t>Extended DIUC</t>
  </si>
  <si>
    <t>Length</t>
  </si>
  <si>
    <t>DL-MAP IE- If DIUC = 15 CID Switch  IE</t>
  </si>
  <si>
    <t>DL-MAP</t>
  </si>
  <si>
    <t>DL-MAP IE - If DIUC between 0 to 12</t>
  </si>
  <si>
    <t>Subchannel Offset</t>
  </si>
  <si>
    <t>No of Symbols</t>
  </si>
  <si>
    <t>No of Sub-channels</t>
  </si>
  <si>
    <t>Boosting</t>
  </si>
  <si>
    <t>Repetition</t>
  </si>
  <si>
    <t>HT</t>
  </si>
  <si>
    <t>EC</t>
  </si>
  <si>
    <t>Type</t>
  </si>
  <si>
    <t>ESF</t>
  </si>
  <si>
    <t>CI</t>
  </si>
  <si>
    <t>EKS</t>
  </si>
  <si>
    <t>Rsv</t>
  </si>
  <si>
    <t>LEN</t>
  </si>
  <si>
    <t>CID</t>
  </si>
  <si>
    <t>HCS</t>
  </si>
  <si>
    <t>CRC</t>
  </si>
  <si>
    <t>GMAC header and CRC</t>
  </si>
  <si>
    <t>Total bytes needs for IEEE 802.16 -2012 DL-MAP</t>
  </si>
  <si>
    <t>Total bits needs for IEEE 802.16 -2012 DL-MAP</t>
  </si>
  <si>
    <t>Please enter a number here</t>
  </si>
  <si>
    <t>UL-MAP</t>
  </si>
  <si>
    <t>ULMAP MMM</t>
  </si>
  <si>
    <t>FDD Partition flag</t>
  </si>
  <si>
    <t>Reserved</t>
  </si>
  <si>
    <t>UCD Count</t>
  </si>
  <si>
    <t>Allocation Start Time</t>
  </si>
  <si>
    <t>Number Of OFDMA symbols</t>
  </si>
  <si>
    <t xml:space="preserve">ULMAP IE (common to all burst type)   </t>
  </si>
  <si>
    <t>UIUC</t>
  </si>
  <si>
    <t>If UIUC = 12  IR IE / UIUC = 10 PR  IE</t>
  </si>
  <si>
    <t>OFDMA Symbol Offset</t>
  </si>
  <si>
    <t>Sub-channel Offset</t>
  </si>
  <si>
    <t>Ranging Method</t>
  </si>
  <si>
    <t>Ranging Indicator</t>
  </si>
  <si>
    <t>If UIUC = 13  PAPR  IE</t>
  </si>
  <si>
    <t>OFDMA symbol offset</t>
  </si>
  <si>
    <t>Sub-channel offset</t>
  </si>
  <si>
    <t>No. OFDMA symbols</t>
  </si>
  <si>
    <t>No. sub-channels/SZ Shift Value</t>
  </si>
  <si>
    <t>PAPR Reduction/Safety Zone</t>
  </si>
  <si>
    <t>Sounding Zone</t>
  </si>
  <si>
    <t>If UIUC = 1 to 8  DATA BURST IE</t>
  </si>
  <si>
    <t>Duration</t>
  </si>
  <si>
    <t>Repetition coding indication</t>
  </si>
  <si>
    <t>If UIUC = 14  CDMA-ALLOC-IE</t>
  </si>
  <si>
    <t xml:space="preserve">Duration </t>
  </si>
  <si>
    <t xml:space="preserve">UIUC </t>
  </si>
  <si>
    <t xml:space="preserve">Repetition Coding Indication </t>
  </si>
  <si>
    <t xml:space="preserve">Frame Number Index </t>
  </si>
  <si>
    <t xml:space="preserve">Ranging Code </t>
  </si>
  <si>
    <t xml:space="preserve">Ranging Symbol </t>
  </si>
  <si>
    <t xml:space="preserve">Ranging sub channel </t>
  </si>
  <si>
    <t xml:space="preserve">BW request mandatory </t>
  </si>
  <si>
    <t>If UIUC = 15 Extended UIUC for power control (We have changed UIUC =9)</t>
  </si>
  <si>
    <t>Extended UIUC</t>
  </si>
  <si>
    <t xml:space="preserve">Power Control </t>
  </si>
  <si>
    <t>Power Measurement Frame</t>
  </si>
  <si>
    <t>Total bits needs for IEEE 802.16 -2012 UL-MAP</t>
  </si>
  <si>
    <t>Total bytes needs for IEEE 802.16 -2012 UL-MAP</t>
  </si>
  <si>
    <t>Total slots needs for IEEE 802.16 -2012 UL-MAP with QPSK 1/2</t>
  </si>
  <si>
    <t>Number of concurrent UL data burst IEs in a single Subframe</t>
  </si>
  <si>
    <t>Number of concurrent CDMA-Alloc IE in a single Subframe</t>
  </si>
  <si>
    <t xml:space="preserve">Number of concurrent IR/PR IEs in a single Subframe </t>
  </si>
  <si>
    <t xml:space="preserve">Number of concurrent PAPR IEs in a single Subframe </t>
  </si>
  <si>
    <t xml:space="preserve">Number of concurrent Power Control IEs in a single Subframe </t>
  </si>
  <si>
    <t>Total UL-MAP IEs  in a single Subframe</t>
  </si>
  <si>
    <t>Number of concurrent DL FEC present in a single Subframe including UL-MAP</t>
  </si>
  <si>
    <t>Samples per frame</t>
  </si>
  <si>
    <t># of Sub-channels in DL</t>
  </si>
  <si>
    <t># of Sub-channels in UL</t>
  </si>
  <si>
    <t xml:space="preserve"> # of symbols per DLSF</t>
  </si>
  <si>
    <t># of symbols per ULSF</t>
  </si>
  <si>
    <t xml:space="preserve">Input </t>
  </si>
  <si>
    <t>Total # of slots in DLSF</t>
  </si>
  <si>
    <t>Total # of slots in ULSF</t>
  </si>
  <si>
    <t>Frame Duration  - ms</t>
  </si>
  <si>
    <t>Permutation  (AMC2X3 or AMC1X6)</t>
  </si>
  <si>
    <t>Please enter number of sub-channels in DL, upto 6 for AMC2x3 and upto 12 for AMC1x6</t>
  </si>
  <si>
    <t>Please enter number of sub-channels in UL, upto 6 for AMC2x3 and upto 12 for AMC1x6</t>
  </si>
  <si>
    <t> Percentage of overhead slots in DLSF ( IEEE802.16- 2012)</t>
  </si>
  <si>
    <t> Percentage of overhead slots in ULSF ( IEEE802.16 - 2012)</t>
  </si>
  <si>
    <t>Description</t>
  </si>
  <si>
    <t>UIUC for transmission.</t>
  </si>
  <si>
    <t>Base Station ID</t>
  </si>
  <si>
    <t>Configuration change count of DCD</t>
  </si>
  <si>
    <t>Downlink interval usage code</t>
  </si>
  <si>
    <t>Header Type</t>
  </si>
  <si>
    <t>Encryption Control</t>
  </si>
  <si>
    <t>Extended sub header field</t>
  </si>
  <si>
    <t>CRC Indicator</t>
  </si>
  <si>
    <t>Encrytion Key Sequence</t>
  </si>
  <si>
    <t>Reserve bit</t>
  </si>
  <si>
    <t xml:space="preserve">Length in bytes </t>
  </si>
  <si>
    <t>Connection Identifier</t>
  </si>
  <si>
    <t>Header check sequence</t>
  </si>
  <si>
    <t>Type field</t>
  </si>
  <si>
    <t>N_CID</t>
  </si>
  <si>
    <t xml:space="preserve">CIDs </t>
  </si>
  <si>
    <t xml:space="preserve">Symbol Offset </t>
  </si>
  <si>
    <t>Number of CIDs</t>
  </si>
  <si>
    <t>Number of slots</t>
  </si>
  <si>
    <t>Array of CIDs</t>
  </si>
  <si>
    <t>Next Possible Partition change flag</t>
  </si>
  <si>
    <t>Uplink Interval Usage Code</t>
  </si>
  <si>
    <t>Reserved bits</t>
  </si>
  <si>
    <t>duratoin in slots</t>
  </si>
  <si>
    <t>duration in slots</t>
  </si>
  <si>
    <t>Configuratio change coutn for UCD</t>
  </si>
  <si>
    <t>UL allocation start time</t>
  </si>
  <si>
    <t>MAC Management Message Type</t>
  </si>
  <si>
    <t>Repetition code used inside allocated burst.</t>
  </si>
  <si>
    <t>CDMA code sent by SS</t>
  </si>
  <si>
    <t>OFDMA symbol used by SS</t>
  </si>
  <si>
    <t>ranging sub-channel used by the RS to send the CDMA code</t>
  </si>
  <si>
    <t>change in power level</t>
  </si>
  <si>
    <t>Fast power control</t>
  </si>
  <si>
    <t>8 LSB of frame number, which BS measured power</t>
  </si>
  <si>
    <t>Channel size - KHz</t>
  </si>
  <si>
    <t>Serving area radius - miles</t>
  </si>
  <si>
    <t>Percentage of DL symbols</t>
  </si>
  <si>
    <t></t>
  </si>
  <si>
    <t>please choose duration in milliseconds</t>
  </si>
  <si>
    <t>CP configuration</t>
  </si>
  <si>
    <t>Please enter</t>
  </si>
  <si>
    <t xml:space="preserve">please choose </t>
  </si>
  <si>
    <t># of useful samples per frame</t>
  </si>
  <si>
    <t xml:space="preserve">please choose the channel size </t>
  </si>
  <si>
    <t>Acutal # of sample for gap available</t>
  </si>
  <si>
    <t>Total slots needs for IEEE 802.16 -2012 DL-MAP + FCH with QPSK 1/2</t>
  </si>
  <si>
    <t xml:space="preserve">Please choose a value of 3 for AMC2x3  and 6 for AMC6x1 </t>
  </si>
  <si>
    <t>Output (do not edit below values)</t>
  </si>
  <si>
    <t>Sampling clock - MHz</t>
  </si>
  <si>
    <t># of samples per gap (minimum required based on cell radius)</t>
  </si>
  <si>
    <t>Total # of symbols per frame excluding preamble</t>
  </si>
  <si>
    <t>Symbol length in samples</t>
  </si>
  <si>
    <t>Project</t>
  </si>
  <si>
    <t>IEEE 802.16 Broadband Wireless Access Working Group &lt;http://ieee802.org/16&gt;</t>
  </si>
  <si>
    <t>Title</t>
  </si>
  <si>
    <t>Date Submitted</t>
  </si>
  <si>
    <t>Source(s)</t>
  </si>
  <si>
    <t>Re:</t>
  </si>
  <si>
    <t>Abstract</t>
  </si>
  <si>
    <t>Purpose</t>
  </si>
  <si>
    <t>Notice</t>
  </si>
  <si>
    <r>
      <t>This document does not represent the agreed views of the IEEE 802.16 Working Group or any of its subgroups</t>
    </r>
    <r>
      <rPr>
        <sz val="10"/>
        <color theme="1"/>
        <rFont val="Times New Roman"/>
        <family val="1"/>
      </rPr>
      <t>. It represents only the views of the participants listed in the “Source(s)” field above. It is offered as a basis for discussion. It is not binding on the contributor(s), who reserve(s) the right to add, amend or withdraw material contained herein.</t>
    </r>
  </si>
  <si>
    <t>Copyright Policy</t>
  </si>
  <si>
    <t>Patent Policy</t>
  </si>
  <si>
    <t>The contributor is familiar with the IEEE-SA Patent Policy and Procedures:</t>
  </si>
  <si>
    <r>
      <t>&lt;</t>
    </r>
    <r>
      <rPr>
        <sz val="10"/>
        <color rgb="FF0000FF"/>
        <rFont val="Times New Roman"/>
        <family val="1"/>
      </rPr>
      <t>http://standards.ieee.org/guides/bylaws/sect6-7.html#6</t>
    </r>
    <r>
      <rPr>
        <sz val="10"/>
        <color theme="1"/>
        <rFont val="Times New Roman"/>
        <family val="1"/>
      </rPr>
      <t>&gt; and &lt;</t>
    </r>
    <r>
      <rPr>
        <sz val="10"/>
        <color rgb="FF0000FF"/>
        <rFont val="Times New Roman"/>
        <family val="1"/>
      </rPr>
      <t>http://standards.ieee.org/guides/opman/sect6.html#6.3</t>
    </r>
    <r>
      <rPr>
        <sz val="10"/>
        <color theme="1"/>
        <rFont val="Times New Roman"/>
        <family val="1"/>
      </rPr>
      <t>&gt;.</t>
    </r>
  </si>
  <si>
    <r>
      <t>Further information is located at &lt;</t>
    </r>
    <r>
      <rPr>
        <sz val="10"/>
        <color rgb="FF0000FF"/>
        <rFont val="Times New Roman"/>
        <family val="1"/>
      </rPr>
      <t>http://standards.ieee.org/board/pat/pat-material.html</t>
    </r>
    <r>
      <rPr>
        <sz val="10"/>
        <color theme="1"/>
        <rFont val="Times New Roman"/>
        <family val="1"/>
      </rPr>
      <t>&gt; and &lt;</t>
    </r>
    <r>
      <rPr>
        <sz val="10"/>
        <color rgb="FF0000FF"/>
        <rFont val="Times New Roman"/>
        <family val="1"/>
      </rPr>
      <t>http://standards.ieee.org/board/pat</t>
    </r>
    <r>
      <rPr>
        <sz val="10"/>
        <color theme="1"/>
        <rFont val="Times New Roman"/>
        <family val="1"/>
      </rPr>
      <t>&gt;.</t>
    </r>
  </si>
  <si>
    <t>The contributor is familiar with the IEEE-SA Copyright Policy &lt;http://standards.ieee.org/IPR/copyrightpolicy.html&gt;.</t>
  </si>
  <si>
    <t>Menashe Shahar</t>
  </si>
  <si>
    <t>Full Spectrum Inc.</t>
  </si>
  <si>
    <t>687 N. Pastoria Ave</t>
  </si>
  <si>
    <t>Sunnvale, CA. 94085. USA</t>
  </si>
  <si>
    <t>Voice: (650) 814-7377</t>
  </si>
  <si>
    <t>E-mail: mshahar@fullspectrumnet.com</t>
  </si>
  <si>
    <t>2016-09-03</t>
  </si>
  <si>
    <t>MAC Layer Overhead Calculator</t>
  </si>
  <si>
    <t>This  excel spreadsheet can be used to calculate the percentage MAC layer overhead for a given configuration (channel bandwidth, # of sub-channels, frame duration, DL:UL ratio, Base Station serving area etc.).
As can be seen, the overhead is substantial. The objective is to demonstrate the need for MAC layer modifications which will make the air interface protocol much more efficient.</t>
  </si>
  <si>
    <t>Call for Contributions: IEEE 802.16 Working Group on Broadband Wireless Access GRIDMAN Task Group: Project 802.16s  
IEEE 802.16-16-0035-01-000s</t>
  </si>
  <si>
    <t>IEEE 802.16s MAC Overhead Calculator, Revision 0
[16-16-0049-00-000s]</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</si>
</sst>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indexed="8"/>
      <name val="Calibri"/>
      <family val="2"/>
    </font>
    <font>
      <sz val="11"/>
      <color indexed="8"/>
      <name val="Calibri"/>
      <family val="2"/>
    </font>
    <font>
      <b/>
      <sz val="11"/>
      <color indexed="8"/>
      <name val="Calibri"/>
      <family val="2"/>
    </font>
    <font>
      <sz val="8"/>
      <name val="Calibri"/>
      <family val="2"/>
    </font>
    <font>
      <sz val="8"/>
      <color indexed="8"/>
      <name val="Calibri"/>
      <family val="2"/>
    </font>
    <font>
      <sz val="8"/>
      <color indexed="8"/>
      <name val="Arial"/>
      <family val="2"/>
    </font>
    <font>
      <b/>
      <sz val="8"/>
      <color indexed="8"/>
      <name val="Calibri"/>
      <family val="2"/>
    </font>
    <font>
      <i/>
      <sz val="8"/>
      <color indexed="8"/>
      <name val="Arial"/>
      <family val="2"/>
    </font>
    <font>
      <b/>
      <sz val="8"/>
      <color indexed="8"/>
      <name val="Arial"/>
      <family val="2"/>
    </font>
    <font>
      <sz val="11"/>
      <color indexed="23"/>
      <name val="Wingdings 3"/>
      <family val="1"/>
      <charset val="2"/>
    </font>
    <font>
      <b/>
      <sz val="11"/>
      <color theme="1"/>
      <name val="Calibri"/>
      <family val="2"/>
      <scheme val="minor"/>
    </font>
    <font>
      <sz val="10"/>
      <color theme="1"/>
      <name val="Times New Roman"/>
      <family val="1"/>
    </font>
    <font>
      <b/>
      <sz val="12"/>
      <color theme="1"/>
      <name val="Times New Roman"/>
      <family val="1"/>
    </font>
    <font>
      <b/>
      <i/>
      <sz val="12"/>
      <color theme="1"/>
      <name val="Times New Roman"/>
      <family val="1"/>
    </font>
    <font>
      <sz val="10"/>
      <color theme="1"/>
      <name val="Arial"/>
      <family val="2"/>
    </font>
    <font>
      <i/>
      <sz val="10"/>
      <color theme="1"/>
      <name val="Times New Roman"/>
      <family val="1"/>
    </font>
    <font>
      <sz val="10"/>
      <color rgb="FF0000FF"/>
      <name val="Times New Roman"/>
      <family val="1"/>
    </font>
    <font>
      <u/>
      <sz val="11"/>
      <color theme="10"/>
      <name val="Calibri"/>
      <family val="2"/>
      <scheme val="minor"/>
    </font>
  </fonts>
  <fills count="7">
    <fill>
      <patternFill patternType="none"/>
    </fill>
    <fill>
      <patternFill patternType="gray125"/>
    </fill>
    <fill>
      <patternFill patternType="solid">
        <fgColor indexed="15"/>
        <bgColor indexed="64"/>
      </patternFill>
    </fill>
    <fill>
      <patternFill patternType="solid">
        <fgColor indexed="13"/>
        <bgColor indexed="64"/>
      </patternFill>
    </fill>
    <fill>
      <patternFill patternType="solid">
        <fgColor indexed="50"/>
        <bgColor indexed="64"/>
      </patternFill>
    </fill>
    <fill>
      <patternFill patternType="solid">
        <fgColor indexed="9"/>
        <bgColor indexed="64"/>
      </patternFill>
    </fill>
    <fill>
      <patternFill patternType="solid">
        <fgColor indexed="4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55"/>
      </bottom>
      <diagonal/>
    </border>
    <border>
      <left/>
      <right/>
      <top style="medium">
        <color rgb="FF000000"/>
      </top>
      <bottom style="medium">
        <color rgb="FF000000"/>
      </bottom>
      <diagonal/>
    </border>
    <border>
      <left/>
      <right/>
      <top/>
      <bottom style="medium">
        <color rgb="FF000000"/>
      </bottom>
      <diagonal/>
    </border>
    <border>
      <left/>
      <right/>
      <top style="medium">
        <color rgb="FF000000"/>
      </top>
      <bottom/>
      <diagonal/>
    </border>
  </borders>
  <cellStyleXfs count="2">
    <xf numFmtId="0" fontId="0" fillId="0" borderId="0"/>
    <xf numFmtId="0" fontId="18" fillId="0" borderId="0" applyNumberFormat="0" applyFill="0" applyBorder="0" applyAlignment="0" applyProtection="0"/>
  </cellStyleXfs>
  <cellXfs count="85">
    <xf numFmtId="0" fontId="0" fillId="0" borderId="0" xfId="0"/>
    <xf numFmtId="0" fontId="0" fillId="2" borderId="1" xfId="0" applyFill="1" applyBorder="1"/>
    <xf numFmtId="0" fontId="5" fillId="0" borderId="1" xfId="0" applyFont="1" applyBorder="1" applyAlignment="1"/>
    <xf numFmtId="0" fontId="5" fillId="0" borderId="1" xfId="0" applyFont="1" applyBorder="1" applyAlignment="1">
      <alignment wrapText="1"/>
    </xf>
    <xf numFmtId="0" fontId="5" fillId="0" borderId="2" xfId="0" applyFont="1" applyBorder="1" applyAlignment="1">
      <alignment horizontal="left" vertical="top" wrapText="1"/>
    </xf>
    <xf numFmtId="0" fontId="5" fillId="0" borderId="0" xfId="0" applyFont="1" applyFill="1" applyBorder="1" applyAlignment="1">
      <alignment wrapText="1"/>
    </xf>
    <xf numFmtId="0" fontId="5" fillId="0" borderId="0" xfId="0" applyFont="1"/>
    <xf numFmtId="0" fontId="6" fillId="0" borderId="1" xfId="0" applyFont="1" applyBorder="1" applyAlignment="1"/>
    <xf numFmtId="0" fontId="5" fillId="3" borderId="3" xfId="0" applyFont="1" applyFill="1" applyBorder="1"/>
    <xf numFmtId="0" fontId="6" fillId="0" borderId="1" xfId="0" applyFont="1" applyBorder="1" applyAlignment="1">
      <alignment horizontal="justify" vertical="top" wrapText="1"/>
    </xf>
    <xf numFmtId="0" fontId="6" fillId="0" borderId="0" xfId="0" applyFont="1" applyBorder="1" applyAlignment="1">
      <alignment horizontal="justify" vertical="top" wrapText="1"/>
    </xf>
    <xf numFmtId="0" fontId="5" fillId="4" borderId="0" xfId="0" applyFont="1" applyFill="1"/>
    <xf numFmtId="0" fontId="5" fillId="0" borderId="0" xfId="0" applyFont="1" applyAlignment="1"/>
    <xf numFmtId="0" fontId="7" fillId="0" borderId="0" xfId="0" applyFont="1" applyFill="1"/>
    <xf numFmtId="0" fontId="5" fillId="0" borderId="0" xfId="0" applyFont="1" applyBorder="1" applyAlignment="1"/>
    <xf numFmtId="0" fontId="6" fillId="0" borderId="0" xfId="0" applyFont="1" applyBorder="1" applyAlignment="1">
      <alignment horizontal="justify"/>
    </xf>
    <xf numFmtId="0" fontId="6" fillId="0" borderId="0" xfId="0" applyFont="1"/>
    <xf numFmtId="0" fontId="8" fillId="0" borderId="1" xfId="0" applyFont="1" applyBorder="1" applyAlignment="1">
      <alignment horizontal="justify" vertical="top" wrapText="1"/>
    </xf>
    <xf numFmtId="0" fontId="6" fillId="0" borderId="1" xfId="0" applyFont="1" applyBorder="1" applyAlignment="1">
      <alignment wrapText="1"/>
    </xf>
    <xf numFmtId="0" fontId="6" fillId="3" borderId="1" xfId="0" applyFont="1" applyFill="1" applyBorder="1"/>
    <xf numFmtId="0" fontId="6" fillId="0" borderId="0" xfId="0" applyFont="1" applyFill="1"/>
    <xf numFmtId="0" fontId="6" fillId="4" borderId="0" xfId="0" applyFont="1" applyFill="1"/>
    <xf numFmtId="0" fontId="9" fillId="0" borderId="0" xfId="0" applyFont="1" applyFill="1"/>
    <xf numFmtId="0" fontId="2" fillId="2" borderId="1" xfId="0" applyFont="1" applyFill="1" applyBorder="1"/>
    <xf numFmtId="0" fontId="0" fillId="0" borderId="0" xfId="0" applyAlignment="1">
      <alignment horizontal="center"/>
    </xf>
    <xf numFmtId="0" fontId="0" fillId="2" borderId="1" xfId="0" applyFill="1" applyBorder="1" applyAlignment="1">
      <alignment horizontal="center"/>
    </xf>
    <xf numFmtId="10" fontId="0" fillId="2" borderId="1" xfId="0" applyNumberFormat="1" applyFill="1" applyBorder="1" applyAlignment="1">
      <alignment horizontal="center"/>
    </xf>
    <xf numFmtId="2" fontId="0" fillId="0" borderId="0" xfId="0" applyNumberFormat="1" applyAlignment="1">
      <alignment horizontal="center"/>
    </xf>
    <xf numFmtId="0" fontId="5" fillId="0" borderId="0" xfId="0" applyFont="1" applyAlignment="1">
      <alignment horizontal="left" vertical="top" wrapText="1"/>
    </xf>
    <xf numFmtId="0" fontId="6" fillId="0" borderId="2" xfId="0" applyFont="1" applyBorder="1" applyAlignment="1">
      <alignment horizontal="left" vertical="top" wrapText="1"/>
    </xf>
    <xf numFmtId="0" fontId="6" fillId="0" borderId="0" xfId="0" applyFont="1" applyAlignment="1">
      <alignment horizontal="left" vertical="top" wrapText="1"/>
    </xf>
    <xf numFmtId="0" fontId="6" fillId="0" borderId="2" xfId="0" applyFont="1" applyBorder="1" applyAlignment="1">
      <alignment horizontal="left" wrapText="1"/>
    </xf>
    <xf numFmtId="0" fontId="0" fillId="5" borderId="1" xfId="0" applyFill="1" applyBorder="1"/>
    <xf numFmtId="0" fontId="0" fillId="5" borderId="1" xfId="0" applyFill="1" applyBorder="1" applyAlignment="1">
      <alignment horizontal="center"/>
    </xf>
    <xf numFmtId="0" fontId="0" fillId="5" borderId="0" xfId="0" applyFill="1"/>
    <xf numFmtId="0" fontId="0" fillId="5" borderId="0" xfId="0" applyFill="1" applyAlignment="1">
      <alignment horizontal="center"/>
    </xf>
    <xf numFmtId="0" fontId="0" fillId="5" borderId="5" xfId="0" applyFill="1" applyBorder="1"/>
    <xf numFmtId="0" fontId="0" fillId="0" borderId="1" xfId="0" applyBorder="1"/>
    <xf numFmtId="0" fontId="0" fillId="5" borderId="6" xfId="0" applyFill="1" applyBorder="1"/>
    <xf numFmtId="0" fontId="0" fillId="5" borderId="7" xfId="0" applyFill="1" applyBorder="1"/>
    <xf numFmtId="0" fontId="10" fillId="5" borderId="1" xfId="0" applyNumberFormat="1" applyFont="1" applyFill="1" applyBorder="1" applyAlignment="1">
      <alignment horizontal="center"/>
    </xf>
    <xf numFmtId="0" fontId="0" fillId="5" borderId="1" xfId="0" applyFill="1" applyBorder="1" applyAlignment="1">
      <alignment horizontal="center"/>
    </xf>
    <xf numFmtId="0" fontId="0" fillId="5" borderId="1" xfId="0" applyFill="1" applyBorder="1"/>
    <xf numFmtId="10" fontId="0" fillId="5" borderId="1" xfId="0" applyNumberFormat="1" applyFill="1" applyBorder="1" applyAlignment="1">
      <alignment horizontal="center"/>
    </xf>
    <xf numFmtId="0" fontId="0" fillId="6" borderId="1" xfId="0" applyFill="1" applyBorder="1"/>
    <xf numFmtId="0" fontId="0" fillId="6" borderId="2" xfId="0" applyFill="1" applyBorder="1" applyAlignment="1">
      <alignment horizontal="center"/>
    </xf>
    <xf numFmtId="0" fontId="0" fillId="6" borderId="1" xfId="0" applyFill="1" applyBorder="1" applyAlignment="1">
      <alignment horizontal="center"/>
    </xf>
    <xf numFmtId="13" fontId="0" fillId="6" borderId="1" xfId="0" applyNumberFormat="1" applyFill="1" applyBorder="1" applyAlignment="1">
      <alignment horizontal="center"/>
    </xf>
    <xf numFmtId="0" fontId="2" fillId="6" borderId="1" xfId="0" applyFont="1" applyFill="1" applyBorder="1"/>
    <xf numFmtId="13" fontId="0" fillId="2" borderId="1" xfId="0" applyNumberFormat="1" applyFill="1" applyBorder="1" applyAlignment="1"/>
    <xf numFmtId="0" fontId="3" fillId="5" borderId="0" xfId="0" applyFont="1" applyFill="1"/>
    <xf numFmtId="0" fontId="3" fillId="0" borderId="1" xfId="0" applyFont="1" applyBorder="1"/>
    <xf numFmtId="0" fontId="3" fillId="0" borderId="1" xfId="0" applyFont="1" applyBorder="1" applyAlignment="1">
      <alignment horizontal="center"/>
    </xf>
    <xf numFmtId="0" fontId="1" fillId="6" borderId="1" xfId="0" applyNumberFormat="1" applyFont="1" applyFill="1" applyBorder="1" applyAlignment="1">
      <alignment horizontal="center"/>
    </xf>
    <xf numFmtId="0" fontId="1" fillId="2" borderId="1" xfId="0" applyFont="1" applyFill="1" applyBorder="1"/>
    <xf numFmtId="0" fontId="6" fillId="0" borderId="2" xfId="0" applyFont="1" applyBorder="1" applyAlignment="1"/>
    <xf numFmtId="0" fontId="5" fillId="0" borderId="4" xfId="0" applyFont="1" applyBorder="1" applyAlignment="1"/>
    <xf numFmtId="0" fontId="5" fillId="3" borderId="0" xfId="0" applyFont="1" applyFill="1" applyAlignment="1"/>
    <xf numFmtId="0" fontId="6" fillId="0" borderId="1" xfId="0" applyFont="1" applyBorder="1" applyAlignment="1"/>
    <xf numFmtId="0" fontId="6" fillId="3" borderId="0" xfId="0" applyFont="1" applyFill="1" applyAlignment="1"/>
    <xf numFmtId="0" fontId="6" fillId="0" borderId="4" xfId="0" applyFont="1" applyBorder="1" applyAlignment="1"/>
    <xf numFmtId="0" fontId="6" fillId="0" borderId="2" xfId="0" applyFont="1" applyBorder="1" applyAlignment="1">
      <alignment horizontal="justify" vertical="top" wrapText="1"/>
    </xf>
    <xf numFmtId="0" fontId="6" fillId="0" borderId="4" xfId="0" applyFont="1" applyBorder="1" applyAlignment="1">
      <alignment wrapText="1"/>
    </xf>
    <xf numFmtId="0" fontId="6" fillId="0" borderId="2" xfId="0" applyFont="1" applyBorder="1" applyAlignment="1">
      <alignment wrapText="1"/>
    </xf>
    <xf numFmtId="0" fontId="15" fillId="0" borderId="0" xfId="0" applyFont="1" applyAlignment="1">
      <alignment vertical="center" wrapText="1"/>
    </xf>
    <xf numFmtId="0" fontId="18" fillId="0" borderId="9" xfId="1" applyBorder="1" applyAlignment="1">
      <alignment vertical="center" wrapText="1"/>
    </xf>
    <xf numFmtId="0" fontId="18" fillId="0" borderId="8" xfId="1" applyBorder="1" applyAlignment="1">
      <alignment vertical="center" wrapText="1"/>
    </xf>
    <xf numFmtId="0" fontId="16" fillId="0" borderId="8" xfId="0" applyFont="1" applyBorder="1" applyAlignment="1">
      <alignment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0" xfId="0" applyFont="1" applyAlignment="1">
      <alignment horizontal="left" vertical="center" wrapText="1" indent="5"/>
    </xf>
    <xf numFmtId="0" fontId="14" fillId="0" borderId="0" xfId="0" applyFont="1" applyAlignment="1">
      <alignment vertical="center" wrapText="1"/>
    </xf>
    <xf numFmtId="0" fontId="14" fillId="0" borderId="9" xfId="0" applyFont="1" applyBorder="1" applyAlignment="1">
      <alignment vertical="center" wrapText="1"/>
    </xf>
    <xf numFmtId="0" fontId="14" fillId="0" borderId="8" xfId="0" quotePrefix="1" applyFont="1" applyBorder="1" applyAlignment="1">
      <alignment vertical="center" wrapText="1"/>
    </xf>
    <xf numFmtId="0" fontId="14" fillId="0" borderId="8" xfId="0" applyFont="1" applyBorder="1" applyAlignment="1">
      <alignment vertical="center" wrapText="1"/>
    </xf>
    <xf numFmtId="0" fontId="13" fillId="0" borderId="8" xfId="0" applyFont="1" applyBorder="1" applyAlignment="1">
      <alignment vertical="top" wrapText="1"/>
    </xf>
    <xf numFmtId="0" fontId="13" fillId="0" borderId="9" xfId="0" applyFont="1" applyBorder="1" applyAlignment="1">
      <alignment vertical="top" wrapText="1"/>
    </xf>
    <xf numFmtId="0" fontId="13" fillId="0" borderId="10" xfId="0" applyFont="1" applyBorder="1" applyAlignment="1">
      <alignment vertical="top" wrapText="1"/>
    </xf>
    <xf numFmtId="0" fontId="13" fillId="0" borderId="0" xfId="0" applyFont="1" applyAlignment="1">
      <alignment vertical="top" wrapText="1"/>
    </xf>
    <xf numFmtId="0" fontId="13" fillId="0" borderId="9" xfId="0" applyFont="1" applyBorder="1" applyAlignment="1">
      <alignment vertical="top" wrapText="1"/>
    </xf>
    <xf numFmtId="0" fontId="11" fillId="0" borderId="0" xfId="0" applyFont="1"/>
    <xf numFmtId="0" fontId="12" fillId="0" borderId="10" xfId="0" applyFont="1" applyBorder="1" applyAlignment="1">
      <alignment vertical="top" wrapText="1"/>
    </xf>
    <xf numFmtId="0" fontId="0" fillId="0" borderId="9" xfId="0" applyBorder="1" applyAlignment="1">
      <alignment vertical="top" wrapText="1"/>
    </xf>
    <xf numFmtId="0" fontId="14" fillId="0" borderId="8" xfId="0" applyFont="1" applyBorder="1" applyAlignment="1">
      <alignment vertical="top" wrapText="1"/>
    </xf>
    <xf numFmtId="0" fontId="13" fillId="0" borderId="8" xfId="0" applyFont="1" applyBorder="1" applyAlignment="1">
      <alignmen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eee802.org/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abSelected="1" workbookViewId="0">
      <selection activeCell="B4" sqref="B4"/>
    </sheetView>
  </sheetViews>
  <sheetFormatPr defaultRowHeight="15" x14ac:dyDescent="0.25"/>
  <cols>
    <col min="1" max="1" width="12.85546875" style="80" customWidth="1"/>
    <col min="2" max="2" width="71.42578125" customWidth="1"/>
    <col min="3" max="3" width="42" customWidth="1"/>
  </cols>
  <sheetData>
    <row r="1" spans="1:3" ht="20.100000000000001" customHeight="1" thickBot="1" x14ac:dyDescent="0.3">
      <c r="A1" s="75" t="s">
        <v>150</v>
      </c>
      <c r="B1" s="66" t="s">
        <v>151</v>
      </c>
      <c r="C1" s="66"/>
    </row>
    <row r="2" spans="1:3" ht="39.950000000000003" customHeight="1" thickBot="1" x14ac:dyDescent="0.3">
      <c r="A2" s="76" t="s">
        <v>152</v>
      </c>
      <c r="B2" s="83" t="s">
        <v>176</v>
      </c>
      <c r="C2" s="84"/>
    </row>
    <row r="3" spans="1:3" ht="32.25" thickBot="1" x14ac:dyDescent="0.3">
      <c r="A3" s="76" t="s">
        <v>153</v>
      </c>
      <c r="B3" s="73" t="s">
        <v>172</v>
      </c>
      <c r="C3" s="74"/>
    </row>
    <row r="4" spans="1:3" ht="15.75" x14ac:dyDescent="0.25">
      <c r="A4" s="77" t="s">
        <v>154</v>
      </c>
      <c r="B4" s="71" t="s">
        <v>166</v>
      </c>
      <c r="C4" s="71" t="s">
        <v>170</v>
      </c>
    </row>
    <row r="5" spans="1:3" ht="15.75" x14ac:dyDescent="0.25">
      <c r="A5" s="78"/>
      <c r="B5" s="71" t="s">
        <v>167</v>
      </c>
      <c r="C5" s="71" t="s">
        <v>171</v>
      </c>
    </row>
    <row r="6" spans="1:3" ht="15.75" x14ac:dyDescent="0.25">
      <c r="A6" s="78"/>
      <c r="B6" s="71" t="s">
        <v>168</v>
      </c>
      <c r="C6" s="64"/>
    </row>
    <row r="7" spans="1:3" ht="16.5" thickBot="1" x14ac:dyDescent="0.3">
      <c r="A7" s="79"/>
      <c r="B7" s="72" t="s">
        <v>169</v>
      </c>
      <c r="C7" s="65"/>
    </row>
    <row r="8" spans="1:3" ht="51" customHeight="1" thickBot="1" x14ac:dyDescent="0.3">
      <c r="A8" s="76" t="s">
        <v>155</v>
      </c>
      <c r="B8" s="74" t="s">
        <v>175</v>
      </c>
      <c r="C8" s="74"/>
    </row>
    <row r="9" spans="1:3" ht="20.100000000000001" customHeight="1" thickBot="1" x14ac:dyDescent="0.3">
      <c r="A9" s="76" t="s">
        <v>156</v>
      </c>
      <c r="B9" s="74" t="s">
        <v>173</v>
      </c>
      <c r="C9" s="74"/>
    </row>
    <row r="10" spans="1:3" ht="66.75" customHeight="1" thickBot="1" x14ac:dyDescent="0.3">
      <c r="A10" s="76" t="s">
        <v>157</v>
      </c>
      <c r="B10" s="74" t="s">
        <v>174</v>
      </c>
      <c r="C10" s="74"/>
    </row>
    <row r="11" spans="1:3" ht="38.25" customHeight="1" thickBot="1" x14ac:dyDescent="0.3">
      <c r="A11" s="76" t="s">
        <v>158</v>
      </c>
      <c r="B11" s="67" t="s">
        <v>159</v>
      </c>
      <c r="C11" s="67"/>
    </row>
    <row r="12" spans="1:3" ht="15.75" customHeight="1" x14ac:dyDescent="0.25">
      <c r="A12" s="77" t="s">
        <v>160</v>
      </c>
      <c r="B12" s="81" t="s">
        <v>165</v>
      </c>
      <c r="C12" s="81"/>
    </row>
    <row r="13" spans="1:3" ht="21.75" customHeight="1" thickBot="1" x14ac:dyDescent="0.3">
      <c r="A13" s="79"/>
      <c r="B13" s="82"/>
      <c r="C13" s="82"/>
    </row>
    <row r="14" spans="1:3" ht="20.100000000000001" customHeight="1" x14ac:dyDescent="0.25">
      <c r="A14" s="77" t="s">
        <v>161</v>
      </c>
      <c r="B14" s="68" t="s">
        <v>162</v>
      </c>
      <c r="C14" s="68"/>
    </row>
    <row r="15" spans="1:3" ht="20.100000000000001" customHeight="1" x14ac:dyDescent="0.25">
      <c r="A15" s="78"/>
      <c r="B15" s="70" t="s">
        <v>163</v>
      </c>
      <c r="C15" s="70"/>
    </row>
    <row r="16" spans="1:3" ht="20.100000000000001" customHeight="1" thickBot="1" x14ac:dyDescent="0.3">
      <c r="A16" s="79"/>
      <c r="B16" s="69" t="s">
        <v>164</v>
      </c>
      <c r="C16" s="69"/>
    </row>
  </sheetData>
  <mergeCells count="14">
    <mergeCell ref="B10:C10"/>
    <mergeCell ref="B11:C11"/>
    <mergeCell ref="A12:A13"/>
    <mergeCell ref="A14:A16"/>
    <mergeCell ref="B14:C14"/>
    <mergeCell ref="B15:C15"/>
    <mergeCell ref="B16:C16"/>
    <mergeCell ref="B12:C13"/>
    <mergeCell ref="B1:C1"/>
    <mergeCell ref="B2:C2"/>
    <mergeCell ref="B3:C3"/>
    <mergeCell ref="A4:A7"/>
    <mergeCell ref="B8:C8"/>
    <mergeCell ref="B9:C9"/>
  </mergeCells>
  <hyperlinks>
    <hyperlink ref="B1" r:id="rId1" display="http://ieee802.org/16"/>
  </hyperlinks>
  <pageMargins left="0.7" right="0.7" top="0.75" bottom="0.75" header="0.3" footer="0.3"/>
  <pageSetup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activeCell="F19" sqref="F19"/>
    </sheetView>
  </sheetViews>
  <sheetFormatPr defaultRowHeight="11.25" x14ac:dyDescent="0.2"/>
  <cols>
    <col min="1" max="1" width="10.28515625" style="6" customWidth="1"/>
    <col min="2" max="2" width="22.42578125" style="6" customWidth="1"/>
    <col min="3" max="3" width="28.5703125" style="6" customWidth="1"/>
    <col min="4" max="4" width="40.140625" style="28" customWidth="1"/>
    <col min="5" max="5" width="6.7109375" style="6" customWidth="1"/>
    <col min="6" max="6" width="10" style="6" customWidth="1"/>
    <col min="7" max="9" width="9.140625" style="6"/>
    <col min="10" max="10" width="14.5703125" style="6" customWidth="1"/>
    <col min="11" max="16384" width="9.140625" style="6"/>
  </cols>
  <sheetData>
    <row r="1" spans="1:12" ht="23.25" thickBot="1" x14ac:dyDescent="0.25">
      <c r="A1" s="2" t="s">
        <v>0</v>
      </c>
      <c r="B1" s="2" t="s">
        <v>1</v>
      </c>
      <c r="C1" s="3" t="s">
        <v>2</v>
      </c>
      <c r="D1" s="4" t="s">
        <v>96</v>
      </c>
      <c r="E1" s="5"/>
    </row>
    <row r="2" spans="1:12" ht="26.25" customHeight="1" thickBot="1" x14ac:dyDescent="0.25">
      <c r="A2" s="7" t="s">
        <v>13</v>
      </c>
      <c r="B2" s="2"/>
      <c r="C2" s="2"/>
      <c r="D2" s="4"/>
      <c r="F2" s="57" t="s">
        <v>81</v>
      </c>
      <c r="G2" s="57"/>
      <c r="H2" s="57"/>
      <c r="I2" s="57"/>
      <c r="J2" s="57"/>
      <c r="K2" s="8">
        <v>4</v>
      </c>
      <c r="L2" s="6" t="s">
        <v>34</v>
      </c>
    </row>
    <row r="3" spans="1:12" x14ac:dyDescent="0.2">
      <c r="A3" s="9">
        <v>1</v>
      </c>
      <c r="B3" s="9" t="s">
        <v>3</v>
      </c>
      <c r="C3" s="9">
        <v>8</v>
      </c>
      <c r="D3" s="4" t="s">
        <v>124</v>
      </c>
      <c r="E3" s="10"/>
    </row>
    <row r="4" spans="1:12" x14ac:dyDescent="0.2">
      <c r="A4" s="9">
        <v>2</v>
      </c>
      <c r="B4" s="9" t="s">
        <v>4</v>
      </c>
      <c r="C4" s="9">
        <v>8</v>
      </c>
      <c r="D4" s="4"/>
      <c r="E4" s="10"/>
      <c r="F4" s="6" t="s">
        <v>33</v>
      </c>
      <c r="K4" s="6">
        <f>SUM(C3:C8)+SUM(C10:C12)+SUM(C14:C22)*$K$2+SUM(C24:C34)</f>
        <v>436</v>
      </c>
    </row>
    <row r="5" spans="1:12" x14ac:dyDescent="0.2">
      <c r="A5" s="9">
        <v>3</v>
      </c>
      <c r="B5" s="9" t="s">
        <v>5</v>
      </c>
      <c r="C5" s="9">
        <v>24</v>
      </c>
      <c r="D5" s="4"/>
      <c r="E5" s="10"/>
      <c r="F5" s="6" t="s">
        <v>32</v>
      </c>
      <c r="K5" s="6">
        <f>CEILING((K4/8),1)</f>
        <v>55</v>
      </c>
    </row>
    <row r="6" spans="1:12" x14ac:dyDescent="0.2">
      <c r="A6" s="9">
        <v>4</v>
      </c>
      <c r="B6" s="9" t="s">
        <v>6</v>
      </c>
      <c r="C6" s="9">
        <v>8</v>
      </c>
      <c r="D6" s="4" t="s">
        <v>99</v>
      </c>
      <c r="E6" s="10"/>
      <c r="F6" s="11" t="s">
        <v>143</v>
      </c>
      <c r="G6" s="11"/>
      <c r="H6" s="11"/>
      <c r="I6" s="11"/>
      <c r="J6" s="11"/>
      <c r="K6" s="11">
        <f xml:space="preserve"> CEILING((K5/6),1) +1</f>
        <v>11</v>
      </c>
    </row>
    <row r="7" spans="1:12" x14ac:dyDescent="0.2">
      <c r="A7" s="9">
        <v>5</v>
      </c>
      <c r="B7" s="9" t="s">
        <v>7</v>
      </c>
      <c r="C7" s="9">
        <v>48</v>
      </c>
      <c r="D7" s="4" t="s">
        <v>98</v>
      </c>
      <c r="E7" s="10"/>
    </row>
    <row r="8" spans="1:12" x14ac:dyDescent="0.2">
      <c r="A8" s="9">
        <v>6</v>
      </c>
      <c r="B8" s="9" t="s">
        <v>8</v>
      </c>
      <c r="C8" s="9">
        <v>8</v>
      </c>
      <c r="D8" s="4"/>
      <c r="E8" s="10"/>
    </row>
    <row r="9" spans="1:12" x14ac:dyDescent="0.2">
      <c r="A9" s="55" t="s">
        <v>12</v>
      </c>
      <c r="B9" s="56"/>
      <c r="C9" s="56"/>
      <c r="D9" s="56"/>
    </row>
    <row r="10" spans="1:12" ht="22.5" customHeight="1" x14ac:dyDescent="0.2">
      <c r="A10" s="9">
        <v>1</v>
      </c>
      <c r="B10" s="9" t="s">
        <v>9</v>
      </c>
      <c r="C10" s="9">
        <v>4</v>
      </c>
      <c r="D10" s="4" t="s">
        <v>100</v>
      </c>
      <c r="E10" s="10"/>
    </row>
    <row r="11" spans="1:12" x14ac:dyDescent="0.2">
      <c r="A11" s="9">
        <v>2</v>
      </c>
      <c r="B11" s="9" t="s">
        <v>10</v>
      </c>
      <c r="C11" s="9">
        <v>4</v>
      </c>
      <c r="D11" s="4"/>
      <c r="E11" s="12"/>
      <c r="F11" s="11"/>
      <c r="G11" s="11"/>
      <c r="H11" s="11"/>
      <c r="I11" s="11"/>
      <c r="J11" s="11"/>
      <c r="K11" s="11"/>
    </row>
    <row r="12" spans="1:12" x14ac:dyDescent="0.2">
      <c r="A12" s="9">
        <v>3</v>
      </c>
      <c r="B12" s="9" t="s">
        <v>11</v>
      </c>
      <c r="C12" s="9">
        <v>4</v>
      </c>
      <c r="D12" s="4"/>
      <c r="E12" s="12"/>
    </row>
    <row r="13" spans="1:12" x14ac:dyDescent="0.2">
      <c r="A13" s="55" t="s">
        <v>14</v>
      </c>
      <c r="B13" s="56"/>
      <c r="C13" s="56"/>
      <c r="D13" s="56"/>
      <c r="F13" s="13"/>
      <c r="G13" s="13"/>
      <c r="H13" s="13"/>
      <c r="I13" s="13"/>
      <c r="J13" s="13"/>
      <c r="K13" s="13"/>
    </row>
    <row r="14" spans="1:12" x14ac:dyDescent="0.2">
      <c r="A14" s="9">
        <v>1</v>
      </c>
      <c r="B14" s="9" t="s">
        <v>9</v>
      </c>
      <c r="C14" s="9">
        <v>4</v>
      </c>
      <c r="D14" s="4"/>
    </row>
    <row r="15" spans="1:12" ht="11.25" customHeight="1" x14ac:dyDescent="0.2">
      <c r="A15" s="9">
        <v>2</v>
      </c>
      <c r="B15" s="9" t="s">
        <v>111</v>
      </c>
      <c r="C15" s="9">
        <v>8</v>
      </c>
      <c r="D15" s="4" t="s">
        <v>114</v>
      </c>
      <c r="E15" s="14"/>
    </row>
    <row r="16" spans="1:12" x14ac:dyDescent="0.2">
      <c r="A16" s="9">
        <v>3</v>
      </c>
      <c r="B16" s="9" t="s">
        <v>112</v>
      </c>
      <c r="C16" s="9">
        <v>16</v>
      </c>
      <c r="D16" s="4" t="s">
        <v>116</v>
      </c>
      <c r="E16" s="14"/>
    </row>
    <row r="17" spans="1:5" x14ac:dyDescent="0.2">
      <c r="A17" s="9">
        <v>4</v>
      </c>
      <c r="B17" s="9" t="s">
        <v>113</v>
      </c>
      <c r="C17" s="9">
        <v>8</v>
      </c>
      <c r="D17" s="4" t="s">
        <v>115</v>
      </c>
    </row>
    <row r="18" spans="1:5" ht="11.25" customHeight="1" x14ac:dyDescent="0.2">
      <c r="A18" s="9">
        <v>5</v>
      </c>
      <c r="B18" s="9" t="s">
        <v>15</v>
      </c>
      <c r="C18" s="9">
        <v>6</v>
      </c>
      <c r="D18" s="4"/>
      <c r="E18" s="15"/>
    </row>
    <row r="19" spans="1:5" x14ac:dyDescent="0.2">
      <c r="A19" s="9">
        <v>6</v>
      </c>
      <c r="B19" s="9" t="s">
        <v>16</v>
      </c>
      <c r="C19" s="9">
        <v>7</v>
      </c>
      <c r="D19" s="4"/>
      <c r="E19" s="14"/>
    </row>
    <row r="20" spans="1:5" x14ac:dyDescent="0.2">
      <c r="A20" s="9">
        <v>7</v>
      </c>
      <c r="B20" s="9" t="s">
        <v>17</v>
      </c>
      <c r="C20" s="9">
        <v>6</v>
      </c>
      <c r="D20" s="4"/>
      <c r="E20" s="14"/>
    </row>
    <row r="21" spans="1:5" x14ac:dyDescent="0.2">
      <c r="A21" s="9">
        <v>8</v>
      </c>
      <c r="B21" s="9" t="s">
        <v>18</v>
      </c>
      <c r="C21" s="9">
        <v>3</v>
      </c>
      <c r="D21" s="4"/>
      <c r="E21" s="10"/>
    </row>
    <row r="22" spans="1:5" x14ac:dyDescent="0.2">
      <c r="A22" s="9">
        <v>9</v>
      </c>
      <c r="B22" s="9" t="s">
        <v>19</v>
      </c>
      <c r="C22" s="9">
        <v>2</v>
      </c>
      <c r="D22" s="4"/>
      <c r="E22" s="10"/>
    </row>
    <row r="23" spans="1:5" x14ac:dyDescent="0.2">
      <c r="A23" s="55" t="s">
        <v>31</v>
      </c>
      <c r="B23" s="56"/>
      <c r="C23" s="56"/>
      <c r="D23" s="56"/>
    </row>
    <row r="24" spans="1:5" x14ac:dyDescent="0.2">
      <c r="A24" s="9">
        <v>1</v>
      </c>
      <c r="B24" s="9" t="s">
        <v>20</v>
      </c>
      <c r="C24" s="9">
        <v>1</v>
      </c>
      <c r="D24" s="4" t="s">
        <v>101</v>
      </c>
      <c r="E24" s="10"/>
    </row>
    <row r="25" spans="1:5" x14ac:dyDescent="0.2">
      <c r="A25" s="9">
        <v>2</v>
      </c>
      <c r="B25" s="9" t="s">
        <v>21</v>
      </c>
      <c r="C25" s="9">
        <v>1</v>
      </c>
      <c r="D25" s="4" t="s">
        <v>102</v>
      </c>
      <c r="E25" s="10"/>
    </row>
    <row r="26" spans="1:5" x14ac:dyDescent="0.2">
      <c r="A26" s="9">
        <v>3</v>
      </c>
      <c r="B26" s="9" t="s">
        <v>22</v>
      </c>
      <c r="C26" s="9">
        <v>6</v>
      </c>
      <c r="D26" s="4" t="s">
        <v>110</v>
      </c>
      <c r="E26" s="10"/>
    </row>
    <row r="27" spans="1:5" x14ac:dyDescent="0.2">
      <c r="A27" s="9">
        <v>4</v>
      </c>
      <c r="B27" s="9" t="s">
        <v>23</v>
      </c>
      <c r="C27" s="9">
        <v>1</v>
      </c>
      <c r="D27" s="4" t="s">
        <v>103</v>
      </c>
      <c r="E27" s="10"/>
    </row>
    <row r="28" spans="1:5" x14ac:dyDescent="0.2">
      <c r="A28" s="9">
        <v>5</v>
      </c>
      <c r="B28" s="9" t="s">
        <v>24</v>
      </c>
      <c r="C28" s="9">
        <v>1</v>
      </c>
      <c r="D28" s="4" t="s">
        <v>104</v>
      </c>
      <c r="E28" s="10"/>
    </row>
    <row r="29" spans="1:5" x14ac:dyDescent="0.2">
      <c r="A29" s="9">
        <v>6</v>
      </c>
      <c r="B29" s="9" t="s">
        <v>25</v>
      </c>
      <c r="C29" s="9">
        <v>2</v>
      </c>
      <c r="D29" s="4" t="s">
        <v>105</v>
      </c>
      <c r="E29" s="10"/>
    </row>
    <row r="30" spans="1:5" x14ac:dyDescent="0.2">
      <c r="A30" s="9">
        <v>7</v>
      </c>
      <c r="B30" s="9" t="s">
        <v>26</v>
      </c>
      <c r="C30" s="9">
        <v>1</v>
      </c>
      <c r="D30" s="4" t="s">
        <v>106</v>
      </c>
      <c r="E30" s="10"/>
    </row>
    <row r="31" spans="1:5" x14ac:dyDescent="0.2">
      <c r="A31" s="9">
        <v>8</v>
      </c>
      <c r="B31" s="9" t="s">
        <v>27</v>
      </c>
      <c r="C31" s="9">
        <v>11</v>
      </c>
      <c r="D31" s="4" t="s">
        <v>107</v>
      </c>
      <c r="E31" s="10"/>
    </row>
    <row r="32" spans="1:5" x14ac:dyDescent="0.2">
      <c r="A32" s="9">
        <v>9</v>
      </c>
      <c r="B32" s="9" t="s">
        <v>28</v>
      </c>
      <c r="C32" s="9">
        <v>16</v>
      </c>
      <c r="D32" s="4" t="s">
        <v>108</v>
      </c>
      <c r="E32" s="10"/>
    </row>
    <row r="33" spans="1:5" x14ac:dyDescent="0.2">
      <c r="A33" s="9">
        <v>10</v>
      </c>
      <c r="B33" s="9" t="s">
        <v>29</v>
      </c>
      <c r="C33" s="9">
        <v>8</v>
      </c>
      <c r="D33" s="4" t="s">
        <v>109</v>
      </c>
      <c r="E33" s="10"/>
    </row>
    <row r="34" spans="1:5" x14ac:dyDescent="0.2">
      <c r="A34" s="9">
        <v>11</v>
      </c>
      <c r="B34" s="9" t="s">
        <v>30</v>
      </c>
      <c r="C34" s="9">
        <v>32</v>
      </c>
      <c r="D34" s="4"/>
      <c r="E34" s="10"/>
    </row>
  </sheetData>
  <mergeCells count="4">
    <mergeCell ref="A23:D23"/>
    <mergeCell ref="F2:J2"/>
    <mergeCell ref="A9:D9"/>
    <mergeCell ref="A13:D13"/>
  </mergeCells>
  <phoneticPr fontId="4" type="noConversion"/>
  <pageMargins left="0.7" right="0.7" top="0.75" bottom="0.75" header="0.3" footer="0.3"/>
  <pageSetup paperSize="9" orientation="portrait" horizontalDpi="4294967293"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workbookViewId="0">
      <selection activeCell="F14" sqref="F14:K16"/>
    </sheetView>
  </sheetViews>
  <sheetFormatPr defaultRowHeight="11.25" x14ac:dyDescent="0.2"/>
  <cols>
    <col min="1" max="1" width="10.28515625" style="16" customWidth="1"/>
    <col min="2" max="2" width="29.7109375" style="16" customWidth="1"/>
    <col min="3" max="3" width="14.140625" style="16" customWidth="1"/>
    <col min="4" max="4" width="22.42578125" style="30" customWidth="1"/>
    <col min="5" max="5" width="6" style="16" customWidth="1"/>
    <col min="6" max="6" width="10" style="16" customWidth="1"/>
    <col min="7" max="9" width="9.140625" style="16"/>
    <col min="10" max="10" width="8.5703125" style="16" customWidth="1"/>
    <col min="11" max="16384" width="9.140625" style="16"/>
  </cols>
  <sheetData>
    <row r="1" spans="1:12" ht="33.75" x14ac:dyDescent="0.2">
      <c r="A1" s="7" t="s">
        <v>0</v>
      </c>
      <c r="B1" s="7" t="s">
        <v>1</v>
      </c>
      <c r="C1" s="18" t="s">
        <v>2</v>
      </c>
      <c r="D1" s="31" t="s">
        <v>96</v>
      </c>
    </row>
    <row r="2" spans="1:12" ht="26.25" customHeight="1" x14ac:dyDescent="0.2">
      <c r="A2" s="58" t="s">
        <v>35</v>
      </c>
      <c r="B2" s="58"/>
      <c r="C2" s="58"/>
      <c r="D2" s="29"/>
      <c r="F2" s="59" t="s">
        <v>75</v>
      </c>
      <c r="G2" s="59"/>
      <c r="H2" s="59"/>
      <c r="I2" s="59"/>
      <c r="J2" s="59"/>
      <c r="K2" s="19">
        <v>3</v>
      </c>
      <c r="L2" s="16" t="s">
        <v>34</v>
      </c>
    </row>
    <row r="3" spans="1:12" ht="22.5" x14ac:dyDescent="0.2">
      <c r="A3" s="9">
        <v>1</v>
      </c>
      <c r="B3" s="9" t="s">
        <v>36</v>
      </c>
      <c r="C3" s="9">
        <v>8</v>
      </c>
      <c r="D3" s="29" t="s">
        <v>124</v>
      </c>
      <c r="F3" s="59" t="s">
        <v>76</v>
      </c>
      <c r="G3" s="59"/>
      <c r="H3" s="59"/>
      <c r="I3" s="59"/>
      <c r="J3" s="59"/>
      <c r="K3" s="19">
        <v>1</v>
      </c>
      <c r="L3" s="16" t="s">
        <v>34</v>
      </c>
    </row>
    <row r="4" spans="1:12" ht="22.5" x14ac:dyDescent="0.2">
      <c r="A4" s="9">
        <v>2</v>
      </c>
      <c r="B4" s="9" t="s">
        <v>37</v>
      </c>
      <c r="C4" s="9">
        <v>1</v>
      </c>
      <c r="D4" s="29" t="s">
        <v>117</v>
      </c>
      <c r="F4" s="59" t="s">
        <v>77</v>
      </c>
      <c r="G4" s="59"/>
      <c r="H4" s="59"/>
      <c r="I4" s="59"/>
      <c r="J4" s="59"/>
      <c r="K4" s="19">
        <v>1</v>
      </c>
      <c r="L4" s="16" t="s">
        <v>34</v>
      </c>
    </row>
    <row r="5" spans="1:12" x14ac:dyDescent="0.2">
      <c r="A5" s="9">
        <v>3</v>
      </c>
      <c r="B5" s="9" t="s">
        <v>38</v>
      </c>
      <c r="C5" s="9">
        <v>7</v>
      </c>
      <c r="D5" s="29" t="s">
        <v>119</v>
      </c>
      <c r="F5" s="59" t="s">
        <v>78</v>
      </c>
      <c r="G5" s="59"/>
      <c r="H5" s="59"/>
      <c r="I5" s="59"/>
      <c r="J5" s="59"/>
      <c r="K5" s="19">
        <v>0</v>
      </c>
      <c r="L5" s="16" t="s">
        <v>34</v>
      </c>
    </row>
    <row r="6" spans="1:12" ht="22.5" x14ac:dyDescent="0.2">
      <c r="A6" s="9">
        <v>4</v>
      </c>
      <c r="B6" s="9" t="s">
        <v>39</v>
      </c>
      <c r="C6" s="9">
        <v>8</v>
      </c>
      <c r="D6" s="29" t="s">
        <v>122</v>
      </c>
      <c r="F6" s="59" t="s">
        <v>79</v>
      </c>
      <c r="G6" s="59"/>
      <c r="H6" s="59"/>
      <c r="I6" s="59"/>
      <c r="J6" s="59"/>
      <c r="K6" s="19">
        <v>0</v>
      </c>
      <c r="L6" s="16" t="s">
        <v>34</v>
      </c>
    </row>
    <row r="7" spans="1:12" x14ac:dyDescent="0.2">
      <c r="A7" s="9">
        <v>5</v>
      </c>
      <c r="B7" s="9" t="s">
        <v>40</v>
      </c>
      <c r="C7" s="9">
        <v>32</v>
      </c>
      <c r="D7" s="29" t="s">
        <v>123</v>
      </c>
      <c r="F7" s="20" t="s">
        <v>80</v>
      </c>
      <c r="G7" s="20"/>
      <c r="H7" s="20"/>
      <c r="I7" s="20"/>
      <c r="J7" s="20"/>
      <c r="K7" s="20">
        <f>SUM(K2:K6)</f>
        <v>5</v>
      </c>
    </row>
    <row r="8" spans="1:12" x14ac:dyDescent="0.2">
      <c r="A8" s="9">
        <v>6</v>
      </c>
      <c r="B8" s="9" t="s">
        <v>41</v>
      </c>
      <c r="C8" s="9">
        <v>8</v>
      </c>
      <c r="D8" s="29"/>
      <c r="F8" s="20"/>
      <c r="G8" s="20"/>
      <c r="H8" s="20"/>
      <c r="I8" s="20"/>
      <c r="J8" s="20"/>
      <c r="K8" s="20"/>
    </row>
    <row r="9" spans="1:12" x14ac:dyDescent="0.2">
      <c r="A9" s="55" t="s">
        <v>42</v>
      </c>
      <c r="B9" s="60"/>
      <c r="C9" s="60"/>
      <c r="D9" s="60"/>
      <c r="F9" s="16" t="s">
        <v>72</v>
      </c>
      <c r="K9" s="16">
        <f>SUM(C3:C8)+SUM(C10:C12)*$K$7+SUM(C13:C18)*$K$4+SUM(C20:C26)*$K$5+SUM(C28:C29)*$K$2+SUM(C31:C38)*$K$3+SUM(C40:C43)*$K$6+SUM(C45:C55)</f>
        <v>352</v>
      </c>
    </row>
    <row r="10" spans="1:12" x14ac:dyDescent="0.2">
      <c r="A10" s="9">
        <v>1</v>
      </c>
      <c r="B10" s="9" t="s">
        <v>28</v>
      </c>
      <c r="C10" s="9">
        <v>16</v>
      </c>
      <c r="D10" s="29" t="s">
        <v>108</v>
      </c>
      <c r="F10" s="16" t="s">
        <v>73</v>
      </c>
      <c r="K10" s="16">
        <f>CEILING((K9/8),1)</f>
        <v>44</v>
      </c>
    </row>
    <row r="11" spans="1:12" x14ac:dyDescent="0.2">
      <c r="A11" s="9">
        <v>2</v>
      </c>
      <c r="B11" s="9" t="s">
        <v>43</v>
      </c>
      <c r="C11" s="9">
        <v>4</v>
      </c>
      <c r="D11" s="29" t="s">
        <v>118</v>
      </c>
      <c r="F11" s="21" t="s">
        <v>74</v>
      </c>
      <c r="G11" s="21"/>
      <c r="H11" s="21"/>
      <c r="I11" s="21"/>
      <c r="J11" s="21"/>
      <c r="K11" s="21">
        <f xml:space="preserve"> CEILING((K10/6),1)</f>
        <v>8</v>
      </c>
    </row>
    <row r="12" spans="1:12" x14ac:dyDescent="0.2">
      <c r="A12" s="7" t="s">
        <v>44</v>
      </c>
      <c r="B12" s="7"/>
      <c r="C12" s="7"/>
      <c r="D12" s="29"/>
    </row>
    <row r="13" spans="1:12" ht="11.25" customHeight="1" x14ac:dyDescent="0.2">
      <c r="A13" s="9">
        <v>1</v>
      </c>
      <c r="B13" s="9" t="s">
        <v>45</v>
      </c>
      <c r="C13" s="9">
        <v>8</v>
      </c>
      <c r="D13" s="29"/>
    </row>
    <row r="14" spans="1:12" x14ac:dyDescent="0.2">
      <c r="A14" s="9">
        <v>2</v>
      </c>
      <c r="B14" s="9" t="s">
        <v>46</v>
      </c>
      <c r="C14" s="9">
        <v>7</v>
      </c>
      <c r="D14" s="29"/>
    </row>
    <row r="15" spans="1:12" x14ac:dyDescent="0.2">
      <c r="A15" s="9">
        <v>3</v>
      </c>
      <c r="B15" s="9" t="s">
        <v>16</v>
      </c>
      <c r="C15" s="9">
        <v>7</v>
      </c>
      <c r="D15" s="29"/>
    </row>
    <row r="16" spans="1:12" x14ac:dyDescent="0.2">
      <c r="A16" s="9">
        <v>4</v>
      </c>
      <c r="B16" s="9" t="s">
        <v>17</v>
      </c>
      <c r="C16" s="9">
        <v>7</v>
      </c>
      <c r="D16" s="29"/>
      <c r="F16" s="21"/>
      <c r="G16" s="21"/>
      <c r="H16" s="21"/>
      <c r="I16" s="21"/>
      <c r="J16" s="21"/>
      <c r="K16" s="21"/>
    </row>
    <row r="17" spans="1:11" x14ac:dyDescent="0.2">
      <c r="A17" s="9">
        <v>5</v>
      </c>
      <c r="B17" s="9" t="s">
        <v>47</v>
      </c>
      <c r="C17" s="9">
        <v>2</v>
      </c>
      <c r="D17" s="29"/>
    </row>
    <row r="18" spans="1:11" x14ac:dyDescent="0.2">
      <c r="A18" s="9">
        <v>6</v>
      </c>
      <c r="B18" s="9" t="s">
        <v>48</v>
      </c>
      <c r="C18" s="9">
        <v>1</v>
      </c>
      <c r="D18" s="29"/>
      <c r="F18" s="22"/>
      <c r="G18" s="22"/>
      <c r="H18" s="22"/>
      <c r="I18" s="22"/>
      <c r="J18" s="22"/>
      <c r="K18" s="22"/>
    </row>
    <row r="19" spans="1:11" x14ac:dyDescent="0.2">
      <c r="A19" s="61" t="s">
        <v>49</v>
      </c>
      <c r="B19" s="62"/>
      <c r="C19" s="62"/>
      <c r="D19" s="62"/>
    </row>
    <row r="20" spans="1:11" ht="11.25" customHeight="1" x14ac:dyDescent="0.2">
      <c r="A20" s="9">
        <v>1</v>
      </c>
      <c r="B20" s="9" t="s">
        <v>50</v>
      </c>
      <c r="C20" s="9">
        <v>8</v>
      </c>
      <c r="D20" s="29"/>
    </row>
    <row r="21" spans="1:11" x14ac:dyDescent="0.2">
      <c r="A21" s="9">
        <v>2</v>
      </c>
      <c r="B21" s="9" t="s">
        <v>51</v>
      </c>
      <c r="C21" s="9">
        <v>7</v>
      </c>
      <c r="D21" s="29"/>
    </row>
    <row r="22" spans="1:11" x14ac:dyDescent="0.2">
      <c r="A22" s="9">
        <v>3</v>
      </c>
      <c r="B22" s="9" t="s">
        <v>52</v>
      </c>
      <c r="C22" s="9">
        <v>7</v>
      </c>
      <c r="D22" s="29"/>
    </row>
    <row r="23" spans="1:11" x14ac:dyDescent="0.2">
      <c r="A23" s="9">
        <v>4</v>
      </c>
      <c r="B23" s="9" t="s">
        <v>53</v>
      </c>
      <c r="C23" s="9">
        <v>7</v>
      </c>
      <c r="D23" s="29"/>
    </row>
    <row r="24" spans="1:11" x14ac:dyDescent="0.2">
      <c r="A24" s="9">
        <v>5</v>
      </c>
      <c r="B24" s="9" t="s">
        <v>54</v>
      </c>
      <c r="C24" s="9">
        <v>1</v>
      </c>
      <c r="D24" s="29"/>
    </row>
    <row r="25" spans="1:11" x14ac:dyDescent="0.2">
      <c r="A25" s="9">
        <v>6</v>
      </c>
      <c r="B25" s="9" t="s">
        <v>55</v>
      </c>
      <c r="C25" s="9">
        <v>1</v>
      </c>
      <c r="D25" s="29"/>
    </row>
    <row r="26" spans="1:11" x14ac:dyDescent="0.2">
      <c r="A26" s="9">
        <v>7</v>
      </c>
      <c r="B26" s="17" t="s">
        <v>38</v>
      </c>
      <c r="C26" s="9">
        <v>1</v>
      </c>
      <c r="D26" s="29"/>
    </row>
    <row r="27" spans="1:11" x14ac:dyDescent="0.2">
      <c r="A27" s="63" t="s">
        <v>56</v>
      </c>
      <c r="B27" s="62"/>
      <c r="C27" s="62"/>
      <c r="D27" s="62"/>
    </row>
    <row r="28" spans="1:11" x14ac:dyDescent="0.2">
      <c r="A28" s="9">
        <v>1</v>
      </c>
      <c r="B28" s="9" t="s">
        <v>57</v>
      </c>
      <c r="C28" s="9">
        <v>10</v>
      </c>
      <c r="D28" s="29" t="s">
        <v>120</v>
      </c>
    </row>
    <row r="29" spans="1:11" ht="22.5" x14ac:dyDescent="0.2">
      <c r="A29" s="9">
        <v>2</v>
      </c>
      <c r="B29" s="9" t="s">
        <v>58</v>
      </c>
      <c r="C29" s="9">
        <v>2</v>
      </c>
      <c r="D29" s="29" t="s">
        <v>125</v>
      </c>
    </row>
    <row r="30" spans="1:11" x14ac:dyDescent="0.2">
      <c r="A30" s="63" t="s">
        <v>59</v>
      </c>
      <c r="B30" s="62"/>
      <c r="C30" s="62"/>
      <c r="D30" s="62"/>
    </row>
    <row r="31" spans="1:11" x14ac:dyDescent="0.2">
      <c r="A31" s="9">
        <v>1</v>
      </c>
      <c r="B31" s="9" t="s">
        <v>60</v>
      </c>
      <c r="C31" s="9">
        <v>6</v>
      </c>
      <c r="D31" s="29" t="s">
        <v>121</v>
      </c>
    </row>
    <row r="32" spans="1:11" x14ac:dyDescent="0.2">
      <c r="A32" s="9">
        <v>2</v>
      </c>
      <c r="B32" s="9" t="s">
        <v>61</v>
      </c>
      <c r="C32" s="9">
        <v>4</v>
      </c>
      <c r="D32" s="29" t="s">
        <v>97</v>
      </c>
    </row>
    <row r="33" spans="1:4" ht="22.5" x14ac:dyDescent="0.2">
      <c r="A33" s="9">
        <v>3</v>
      </c>
      <c r="B33" s="9" t="s">
        <v>62</v>
      </c>
      <c r="C33" s="9">
        <v>2</v>
      </c>
      <c r="D33" s="29" t="s">
        <v>125</v>
      </c>
    </row>
    <row r="34" spans="1:4" x14ac:dyDescent="0.2">
      <c r="A34" s="9">
        <v>4</v>
      </c>
      <c r="B34" s="9" t="s">
        <v>63</v>
      </c>
      <c r="C34" s="9">
        <v>4</v>
      </c>
      <c r="D34" s="29"/>
    </row>
    <row r="35" spans="1:4" x14ac:dyDescent="0.2">
      <c r="A35" s="9">
        <v>5</v>
      </c>
      <c r="B35" s="9" t="s">
        <v>64</v>
      </c>
      <c r="C35" s="9">
        <v>8</v>
      </c>
      <c r="D35" s="29" t="s">
        <v>126</v>
      </c>
    </row>
    <row r="36" spans="1:4" x14ac:dyDescent="0.2">
      <c r="A36" s="9">
        <v>6</v>
      </c>
      <c r="B36" s="9" t="s">
        <v>65</v>
      </c>
      <c r="C36" s="9">
        <v>8</v>
      </c>
      <c r="D36" s="29" t="s">
        <v>127</v>
      </c>
    </row>
    <row r="37" spans="1:4" ht="33.75" x14ac:dyDescent="0.2">
      <c r="A37" s="9">
        <v>7</v>
      </c>
      <c r="B37" s="9" t="s">
        <v>66</v>
      </c>
      <c r="C37" s="9">
        <v>7</v>
      </c>
      <c r="D37" s="29" t="s">
        <v>128</v>
      </c>
    </row>
    <row r="38" spans="1:4" x14ac:dyDescent="0.2">
      <c r="A38" s="9">
        <v>8</v>
      </c>
      <c r="B38" s="9" t="s">
        <v>67</v>
      </c>
      <c r="C38" s="9">
        <v>1</v>
      </c>
      <c r="D38" s="29"/>
    </row>
    <row r="39" spans="1:4" x14ac:dyDescent="0.2">
      <c r="A39" s="63" t="s">
        <v>68</v>
      </c>
      <c r="B39" s="62"/>
      <c r="C39" s="62"/>
      <c r="D39" s="62"/>
    </row>
    <row r="40" spans="1:4" ht="11.25" customHeight="1" x14ac:dyDescent="0.2">
      <c r="A40" s="9">
        <v>1</v>
      </c>
      <c r="B40" s="9" t="s">
        <v>69</v>
      </c>
      <c r="C40" s="9">
        <v>4</v>
      </c>
      <c r="D40" s="29" t="s">
        <v>130</v>
      </c>
    </row>
    <row r="41" spans="1:4" x14ac:dyDescent="0.2">
      <c r="A41" s="9">
        <v>2</v>
      </c>
      <c r="B41" s="9" t="s">
        <v>11</v>
      </c>
      <c r="C41" s="9">
        <v>4</v>
      </c>
      <c r="D41" s="29"/>
    </row>
    <row r="42" spans="1:4" x14ac:dyDescent="0.2">
      <c r="A42" s="9">
        <v>3</v>
      </c>
      <c r="B42" s="9" t="s">
        <v>70</v>
      </c>
      <c r="C42" s="9">
        <v>8</v>
      </c>
      <c r="D42" s="29" t="s">
        <v>129</v>
      </c>
    </row>
    <row r="43" spans="1:4" ht="22.5" x14ac:dyDescent="0.2">
      <c r="A43" s="9">
        <v>4</v>
      </c>
      <c r="B43" s="9" t="s">
        <v>71</v>
      </c>
      <c r="C43" s="9">
        <v>8</v>
      </c>
      <c r="D43" s="29" t="s">
        <v>131</v>
      </c>
    </row>
    <row r="44" spans="1:4" x14ac:dyDescent="0.2">
      <c r="A44" s="55" t="s">
        <v>31</v>
      </c>
      <c r="B44" s="60"/>
      <c r="C44" s="60"/>
      <c r="D44" s="60"/>
    </row>
    <row r="45" spans="1:4" x14ac:dyDescent="0.2">
      <c r="A45" s="9">
        <v>1</v>
      </c>
      <c r="B45" s="9" t="s">
        <v>20</v>
      </c>
      <c r="C45" s="9">
        <v>1</v>
      </c>
      <c r="D45" s="4" t="s">
        <v>101</v>
      </c>
    </row>
    <row r="46" spans="1:4" x14ac:dyDescent="0.2">
      <c r="A46" s="9">
        <v>2</v>
      </c>
      <c r="B46" s="9" t="s">
        <v>21</v>
      </c>
      <c r="C46" s="9">
        <v>1</v>
      </c>
      <c r="D46" s="4" t="s">
        <v>102</v>
      </c>
    </row>
    <row r="47" spans="1:4" x14ac:dyDescent="0.2">
      <c r="A47" s="9">
        <v>3</v>
      </c>
      <c r="B47" s="9" t="s">
        <v>22</v>
      </c>
      <c r="C47" s="9">
        <v>6</v>
      </c>
      <c r="D47" s="4" t="s">
        <v>110</v>
      </c>
    </row>
    <row r="48" spans="1:4" x14ac:dyDescent="0.2">
      <c r="A48" s="9">
        <v>4</v>
      </c>
      <c r="B48" s="9" t="s">
        <v>23</v>
      </c>
      <c r="C48" s="9">
        <v>1</v>
      </c>
      <c r="D48" s="4" t="s">
        <v>103</v>
      </c>
    </row>
    <row r="49" spans="1:4" x14ac:dyDescent="0.2">
      <c r="A49" s="9">
        <v>5</v>
      </c>
      <c r="B49" s="9" t="s">
        <v>24</v>
      </c>
      <c r="C49" s="9">
        <v>1</v>
      </c>
      <c r="D49" s="4" t="s">
        <v>104</v>
      </c>
    </row>
    <row r="50" spans="1:4" x14ac:dyDescent="0.2">
      <c r="A50" s="9">
        <v>6</v>
      </c>
      <c r="B50" s="9" t="s">
        <v>25</v>
      </c>
      <c r="C50" s="9">
        <v>2</v>
      </c>
      <c r="D50" s="4" t="s">
        <v>105</v>
      </c>
    </row>
    <row r="51" spans="1:4" x14ac:dyDescent="0.2">
      <c r="A51" s="9">
        <v>7</v>
      </c>
      <c r="B51" s="9" t="s">
        <v>26</v>
      </c>
      <c r="C51" s="9">
        <v>1</v>
      </c>
      <c r="D51" s="4" t="s">
        <v>106</v>
      </c>
    </row>
    <row r="52" spans="1:4" x14ac:dyDescent="0.2">
      <c r="A52" s="9">
        <v>8</v>
      </c>
      <c r="B52" s="9" t="s">
        <v>27</v>
      </c>
      <c r="C52" s="9">
        <v>11</v>
      </c>
      <c r="D52" s="4" t="s">
        <v>107</v>
      </c>
    </row>
    <row r="53" spans="1:4" x14ac:dyDescent="0.2">
      <c r="A53" s="9">
        <v>9</v>
      </c>
      <c r="B53" s="9" t="s">
        <v>28</v>
      </c>
      <c r="C53" s="9">
        <v>16</v>
      </c>
      <c r="D53" s="4" t="s">
        <v>108</v>
      </c>
    </row>
    <row r="54" spans="1:4" x14ac:dyDescent="0.2">
      <c r="A54" s="9">
        <v>10</v>
      </c>
      <c r="B54" s="9" t="s">
        <v>29</v>
      </c>
      <c r="C54" s="9">
        <v>8</v>
      </c>
      <c r="D54" s="4" t="s">
        <v>109</v>
      </c>
    </row>
    <row r="55" spans="1:4" x14ac:dyDescent="0.2">
      <c r="A55" s="9">
        <v>11</v>
      </c>
      <c r="B55" s="9" t="s">
        <v>30</v>
      </c>
      <c r="C55" s="9">
        <v>32</v>
      </c>
      <c r="D55" s="4"/>
    </row>
  </sheetData>
  <mergeCells count="12">
    <mergeCell ref="A2:C2"/>
    <mergeCell ref="F2:J2"/>
    <mergeCell ref="F3:J3"/>
    <mergeCell ref="A9:D9"/>
    <mergeCell ref="A44:D44"/>
    <mergeCell ref="F4:J4"/>
    <mergeCell ref="F5:J5"/>
    <mergeCell ref="F6:J6"/>
    <mergeCell ref="A19:D19"/>
    <mergeCell ref="A27:D27"/>
    <mergeCell ref="A30:D30"/>
    <mergeCell ref="A39:D39"/>
  </mergeCells>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E31" sqref="E31"/>
    </sheetView>
  </sheetViews>
  <sheetFormatPr defaultRowHeight="15" x14ac:dyDescent="0.25"/>
  <cols>
    <col min="1" max="1" width="12.5703125" customWidth="1"/>
    <col min="2" max="2" width="61.42578125" customWidth="1"/>
    <col min="3" max="3" width="14.28515625" style="24" customWidth="1"/>
    <col min="4" max="4" width="2.42578125" style="24" customWidth="1"/>
    <col min="5" max="5" width="81" customWidth="1"/>
  </cols>
  <sheetData>
    <row r="1" spans="1:7" x14ac:dyDescent="0.25">
      <c r="B1" s="51" t="s">
        <v>87</v>
      </c>
      <c r="C1" s="52"/>
      <c r="D1" s="52"/>
      <c r="E1" s="37"/>
    </row>
    <row r="2" spans="1:7" x14ac:dyDescent="0.25">
      <c r="A2">
        <v>1</v>
      </c>
      <c r="B2" s="44" t="s">
        <v>132</v>
      </c>
      <c r="C2" s="53">
        <v>1000</v>
      </c>
      <c r="D2" s="40" t="s">
        <v>135</v>
      </c>
      <c r="E2" s="37" t="s">
        <v>141</v>
      </c>
    </row>
    <row r="3" spans="1:7" x14ac:dyDescent="0.25">
      <c r="A3" s="32">
        <v>2</v>
      </c>
      <c r="B3" s="44" t="s">
        <v>90</v>
      </c>
      <c r="C3" s="45">
        <v>12.5</v>
      </c>
      <c r="D3" s="40" t="s">
        <v>135</v>
      </c>
      <c r="E3" s="36" t="s">
        <v>136</v>
      </c>
      <c r="G3" s="37"/>
    </row>
    <row r="4" spans="1:7" x14ac:dyDescent="0.25">
      <c r="A4" s="32">
        <v>3</v>
      </c>
      <c r="B4" s="44" t="s">
        <v>133</v>
      </c>
      <c r="C4" s="46">
        <v>20</v>
      </c>
      <c r="D4" s="33"/>
      <c r="E4" s="32" t="s">
        <v>138</v>
      </c>
    </row>
    <row r="5" spans="1:7" x14ac:dyDescent="0.25">
      <c r="A5" s="32">
        <v>4</v>
      </c>
      <c r="B5" s="44" t="s">
        <v>134</v>
      </c>
      <c r="C5" s="46">
        <v>30</v>
      </c>
      <c r="D5" s="33"/>
      <c r="E5" s="32" t="s">
        <v>138</v>
      </c>
    </row>
    <row r="6" spans="1:7" x14ac:dyDescent="0.25">
      <c r="A6" s="32">
        <v>5</v>
      </c>
      <c r="B6" s="44" t="s">
        <v>137</v>
      </c>
      <c r="C6" s="47">
        <v>0.125</v>
      </c>
      <c r="D6" s="40" t="s">
        <v>135</v>
      </c>
      <c r="E6" s="32" t="s">
        <v>139</v>
      </c>
    </row>
    <row r="7" spans="1:7" x14ac:dyDescent="0.25">
      <c r="A7" s="32">
        <v>6</v>
      </c>
      <c r="B7" s="48" t="s">
        <v>91</v>
      </c>
      <c r="C7" s="46">
        <v>3</v>
      </c>
      <c r="D7" s="40" t="s">
        <v>135</v>
      </c>
      <c r="E7" s="32" t="s">
        <v>144</v>
      </c>
    </row>
    <row r="8" spans="1:7" x14ac:dyDescent="0.25">
      <c r="A8" s="32">
        <f>A7+1</f>
        <v>7</v>
      </c>
      <c r="B8" s="48" t="s">
        <v>83</v>
      </c>
      <c r="C8" s="46">
        <v>2</v>
      </c>
      <c r="D8" s="33"/>
      <c r="E8" s="39" t="s">
        <v>92</v>
      </c>
    </row>
    <row r="9" spans="1:7" x14ac:dyDescent="0.25">
      <c r="A9" s="32">
        <f>A8+1</f>
        <v>8</v>
      </c>
      <c r="B9" s="48" t="s">
        <v>84</v>
      </c>
      <c r="C9" s="46">
        <v>2</v>
      </c>
      <c r="D9" s="33"/>
      <c r="E9" s="38" t="s">
        <v>93</v>
      </c>
    </row>
    <row r="10" spans="1:7" x14ac:dyDescent="0.25">
      <c r="A10" s="34"/>
      <c r="B10" s="34"/>
      <c r="C10" s="35"/>
      <c r="D10" s="35"/>
      <c r="E10" s="34"/>
    </row>
    <row r="11" spans="1:7" x14ac:dyDescent="0.25">
      <c r="A11" s="34"/>
      <c r="B11" s="50" t="s">
        <v>145</v>
      </c>
      <c r="C11" s="35"/>
      <c r="D11" s="35"/>
      <c r="E11" s="34"/>
    </row>
    <row r="12" spans="1:7" x14ac:dyDescent="0.25">
      <c r="A12" s="32">
        <v>1</v>
      </c>
      <c r="B12" s="23" t="s">
        <v>146</v>
      </c>
      <c r="C12" s="25">
        <f>IF(C2 &gt; 249,1.12, IF(C2 = 100,0.448,0.56))</f>
        <v>1.1200000000000001</v>
      </c>
      <c r="D12" s="33"/>
      <c r="E12" s="32"/>
    </row>
    <row r="13" spans="1:7" x14ac:dyDescent="0.25">
      <c r="A13" s="32">
        <v>2</v>
      </c>
      <c r="B13" s="1" t="s">
        <v>82</v>
      </c>
      <c r="C13" s="25">
        <f>C12*C3*1000</f>
        <v>14000.000000000002</v>
      </c>
      <c r="D13" s="33"/>
      <c r="E13" s="32"/>
    </row>
    <row r="14" spans="1:7" x14ac:dyDescent="0.25">
      <c r="A14" s="32"/>
      <c r="B14" s="1" t="s">
        <v>147</v>
      </c>
      <c r="C14" s="25">
        <f>CEILING((5.368*C4*C12),1)*2</f>
        <v>242</v>
      </c>
      <c r="D14" s="33"/>
      <c r="E14" s="32"/>
    </row>
    <row r="15" spans="1:7" x14ac:dyDescent="0.25">
      <c r="A15" s="32"/>
      <c r="B15" s="1" t="s">
        <v>140</v>
      </c>
      <c r="C15" s="25">
        <f>C13-C14</f>
        <v>13758.000000000002</v>
      </c>
      <c r="D15" s="33"/>
      <c r="E15" s="32"/>
    </row>
    <row r="16" spans="1:7" x14ac:dyDescent="0.25">
      <c r="A16" s="32">
        <v>3</v>
      </c>
      <c r="B16" s="1" t="s">
        <v>149</v>
      </c>
      <c r="C16" s="49">
        <f>128+128*C6</f>
        <v>144</v>
      </c>
      <c r="D16" s="33"/>
      <c r="E16" s="32"/>
    </row>
    <row r="17" spans="1:5" ht="14.25" customHeight="1" x14ac:dyDescent="0.25">
      <c r="A17" s="32">
        <v>4</v>
      </c>
      <c r="B17" s="1" t="s">
        <v>148</v>
      </c>
      <c r="C17" s="49">
        <f>FLOOR(C15/C16,1)-1</f>
        <v>94</v>
      </c>
      <c r="D17" s="33"/>
      <c r="E17" s="32"/>
    </row>
    <row r="18" spans="1:5" x14ac:dyDescent="0.25">
      <c r="A18" s="32">
        <v>6</v>
      </c>
      <c r="B18" s="54" t="s">
        <v>85</v>
      </c>
      <c r="C18" s="25">
        <f>CEILING((((C17)*C5)/100 -1),C7)</f>
        <v>30</v>
      </c>
      <c r="D18" s="33"/>
      <c r="E18" s="32"/>
    </row>
    <row r="19" spans="1:5" x14ac:dyDescent="0.25">
      <c r="A19" s="32">
        <v>7</v>
      </c>
      <c r="B19" s="23" t="s">
        <v>86</v>
      </c>
      <c r="C19" s="25">
        <f>FLOOR(C17-C18,C7)</f>
        <v>63</v>
      </c>
      <c r="D19" s="33"/>
      <c r="E19" s="32"/>
    </row>
    <row r="20" spans="1:5" x14ac:dyDescent="0.25">
      <c r="A20" s="32">
        <v>8</v>
      </c>
      <c r="B20" s="23" t="s">
        <v>88</v>
      </c>
      <c r="C20" s="25">
        <f>((C18)/C7)*C8</f>
        <v>20</v>
      </c>
      <c r="D20" s="41"/>
      <c r="E20" s="42"/>
    </row>
    <row r="21" spans="1:5" x14ac:dyDescent="0.25">
      <c r="A21" s="32">
        <v>9</v>
      </c>
      <c r="B21" s="23" t="s">
        <v>89</v>
      </c>
      <c r="C21" s="25">
        <f>C19/C7*C9</f>
        <v>42</v>
      </c>
      <c r="D21" s="41"/>
      <c r="E21" s="42"/>
    </row>
    <row r="22" spans="1:5" x14ac:dyDescent="0.25">
      <c r="A22" s="32">
        <v>10</v>
      </c>
      <c r="B22" s="54" t="s">
        <v>142</v>
      </c>
      <c r="C22" s="49">
        <f>C13 - ((C18+C19+1)*C16)</f>
        <v>464.00000000000182</v>
      </c>
      <c r="D22" s="41"/>
      <c r="E22" s="42"/>
    </row>
    <row r="23" spans="1:5" x14ac:dyDescent="0.25">
      <c r="A23" s="32">
        <v>13</v>
      </c>
      <c r="B23" s="23" t="s">
        <v>94</v>
      </c>
      <c r="C23" s="26">
        <f>'DL-MAP'!K6/'Input-Output'!C20</f>
        <v>0.55000000000000004</v>
      </c>
      <c r="D23" s="43"/>
      <c r="E23" s="42"/>
    </row>
    <row r="24" spans="1:5" x14ac:dyDescent="0.25">
      <c r="A24" s="32">
        <v>14</v>
      </c>
      <c r="B24" s="23" t="s">
        <v>95</v>
      </c>
      <c r="C24" s="26">
        <f>'UL-MAP'!K11/'Input-Output'!C21</f>
        <v>0.19047619047619047</v>
      </c>
      <c r="D24" s="43"/>
      <c r="E24" s="42"/>
    </row>
    <row r="37" spans="3:4" x14ac:dyDescent="0.25">
      <c r="C37" s="27"/>
      <c r="D37" s="27"/>
    </row>
  </sheetData>
  <phoneticPr fontId="4" type="noConversion"/>
  <dataValidations count="4">
    <dataValidation type="list" allowBlank="1" showInputMessage="1" showErrorMessage="1" sqref="C7">
      <formula1>"3,6"</formula1>
    </dataValidation>
    <dataValidation type="list" allowBlank="1" showInputMessage="1" showErrorMessage="1" sqref="C2">
      <formula1>"1000,500,250,125,100"</formula1>
    </dataValidation>
    <dataValidation type="list" allowBlank="1" showInputMessage="1" showErrorMessage="1" sqref="C3">
      <formula1>"5,10,12.5,20,25,40,50"</formula1>
    </dataValidation>
    <dataValidation type="list" allowBlank="1" showInputMessage="1" showErrorMessage="1" sqref="C6">
      <formula1>"0 1/8,0 1/16"</formula1>
    </dataValidation>
  </dataValidation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Title</vt:lpstr>
      <vt:lpstr>DL-MAP</vt:lpstr>
      <vt:lpstr>UL-MAP</vt:lpstr>
      <vt:lpstr>Input-Output</vt:lpstr>
      <vt:lpstr>Title!OLE_LINK19</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Tejas</dc:creator>
  <cp:lastModifiedBy>Guy</cp:lastModifiedBy>
  <dcterms:created xsi:type="dcterms:W3CDTF">2016-08-29T07:27:14Z</dcterms:created>
  <dcterms:modified xsi:type="dcterms:W3CDTF">2016-09-03T20:32:54Z</dcterms:modified>
</cp:coreProperties>
</file>