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1100 Nov Hybrid Plenary\802.15\"/>
    </mc:Choice>
  </mc:AlternateContent>
  <xr:revisionPtr revIDLastSave="0" documentId="13_ncr:1_{857A8DCF-EEDF-48B0-A0DE-368C0ECC7733}" xr6:coauthVersionLast="47" xr6:coauthVersionMax="47" xr10:uidLastSave="{00000000-0000-0000-0000-000000000000}"/>
  <bookViews>
    <workbookView xWindow="3672" yWindow="192" windowWidth="19248" windowHeight="11472" tabRatio="913" firstSheet="1" activeTab="8" xr2:uid="{00000000-000D-0000-FFFF-FFFF00000000}"/>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19" l="1"/>
  <c r="C37" i="419"/>
  <c r="G45" i="421" l="1"/>
  <c r="G44" i="421"/>
  <c r="G42" i="421"/>
  <c r="G41" i="421"/>
  <c r="G40" i="421"/>
  <c r="G39" i="421"/>
  <c r="G38" i="421"/>
  <c r="G37" i="421"/>
  <c r="G36" i="421"/>
  <c r="G35" i="421"/>
  <c r="G34" i="421"/>
  <c r="G33" i="421"/>
  <c r="G32" i="421"/>
  <c r="G31" i="421"/>
  <c r="G30" i="421"/>
  <c r="G29" i="421"/>
  <c r="G28" i="421"/>
  <c r="B6" i="427"/>
  <c r="F68" i="419"/>
  <c r="F67" i="419"/>
  <c r="F65" i="419"/>
  <c r="F64" i="419"/>
  <c r="C29" i="423" l="1"/>
  <c r="B29" i="423"/>
  <c r="C49" i="419"/>
  <c r="C23" i="422" l="1"/>
  <c r="B36" i="421" l="1"/>
  <c r="A36" i="421"/>
  <c r="B36" i="422"/>
  <c r="A36" i="422"/>
  <c r="D51" i="419"/>
  <c r="D36" i="421" s="1"/>
  <c r="C51" i="419"/>
  <c r="C36" i="421" s="1"/>
  <c r="C17" i="423"/>
  <c r="B17" i="423"/>
  <c r="D50" i="419"/>
  <c r="C50" i="419"/>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7"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C12" i="423"/>
  <c r="B12" i="423"/>
  <c r="F4" i="419"/>
  <c r="B31" i="421"/>
  <c r="B31" i="422"/>
  <c r="C13" i="423"/>
  <c r="B13" i="423"/>
  <c r="D46" i="419"/>
  <c r="D31" i="421" s="1"/>
  <c r="C46" i="419"/>
  <c r="C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C56" i="419"/>
  <c r="B24" i="423"/>
  <c r="B23" i="423"/>
  <c r="C42" i="422" l="1"/>
  <c r="C41" i="422"/>
  <c r="C41" i="42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D45" i="422"/>
  <c r="D45" i="421"/>
  <c r="D44" i="422"/>
  <c r="D44" i="421"/>
  <c r="C45" i="422"/>
  <c r="C45" i="421"/>
  <c r="C28" i="422"/>
  <c r="C28" i="421"/>
  <c r="C29" i="421"/>
  <c r="C40" i="422"/>
  <c r="C40" i="421"/>
  <c r="C32" i="422"/>
  <c r="C32" i="421"/>
  <c r="C33" i="421"/>
  <c r="C37" i="422"/>
  <c r="C37" i="421"/>
  <c r="C38" i="422"/>
  <c r="C38" i="42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<sst xmlns="http://schemas.openxmlformats.org/spreadsheetml/2006/main" count="526" uniqueCount="304">
  <si>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</si>
  <si>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</si>
  <si>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</si>
  <si>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</si>
  <si>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</si>
  <si>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</si>
  <si>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</si>
  <si>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</si>
  <si>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</si>
  <si>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</si>
  <si>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</si>
  <si>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</si>
  <si>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</si>
  <si>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</si>
  <si>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</si>
  <si>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</si>
  <si>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</si>
  <si>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</si>
  <si>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</si>
  <si>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</si>
  <si>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</si>
  <si>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</si>
  <si>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</si>
  <si>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</si>
  <si>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</si>
  <si>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</si>
  <si>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</si>
  <si>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</si>
  <si>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</si>
  <si>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</si>
  <si>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</si>
  <si>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</si>
  <si>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</si>
  <si>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</si>
  <si>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</si>
  <si>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</si>
  <si>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</si>
  <si>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</si>
  <si>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</si>
  <si>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</si>
  <si>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</si>
  <si>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</si>
  <si>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</si>
  <si>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</si>
  <si>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</si>
  <si>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</si>
  <si>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</si>
  <si>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</si>
  <si>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</si>
  <si>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</si>
  <si>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</si>
  <si>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</si>
  <si>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</si>
  <si>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</si>
  <si>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</si>
  <si>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</si>
  <si>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</si>
  <si>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</si>
  <si>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</si>
  <si>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</si>
  <si>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</si>
  <si>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</si>
  <si>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</si>
  <si>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</si>
  <si>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</si>
  <si>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</si>
  <si>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</si>
  <si>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</si>
  <si>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</si>
  <si>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</si>
  <si>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</si>
  <si>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</si>
  <si>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</si>
  <si>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</si>
  <si>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</si>
  <si>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</si>
  <si>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</si>
  <si>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</si>
  <si>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</si>
  <si>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</si>
  <si>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</si>
  <si>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</si>
  <si>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</si>
  <si>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</si>
  <si>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</si>
  <si>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</si>
  <si>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</si>
  <si>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</si>
  <si>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</si>
  <si>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</si>
  <si>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</si>
  <si>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</si>
  <si>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</si>
  <si>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</si>
  <si>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</si>
  <si>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</si>
  <si>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</si>
  <si>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</si>
  <si>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</si>
  <si>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</si>
  <si>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</si>
  <si>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</si>
  <si>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</si>
  <si>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</si>
  <si>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</si>
  <si>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</si>
  <si>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</si>
  <si>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</si>
  <si>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</si>
  <si>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</si>
  <si>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</si>
  <si>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</si>
  <si>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</si>
  <si>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</si>
  <si>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</si>
  <si>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</si>
  <si>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</si>
  <si>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</si>
  <si>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</si>
  <si>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</si>
  <si>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</si>
  <si>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</si>
  <si>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</si>
  <si>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</si>
  <si>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</si>
  <si>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</si>
  <si>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</si>
  <si>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</si>
  <si>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Revision to 15.4-2020</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</si>
  <si>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</si>
  <si>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</si>
  <si>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</si>
  <si>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</si>
  <si>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</si>
  <si>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</si>
  <si>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</si>
  <si>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</si>
  <si>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</si>
  <si>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</si>
  <si>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</si>
  <si>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</si>
  <si>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</si>
  <si>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</si>
  <si>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</si>
  <si>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</si>
  <si>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</si>
  <si>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</si>
  <si>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</si>
  <si>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</si>
  <si>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</si>
  <si>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</si>
  <si>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</si>
  <si>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</si>
  <si>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</si>
  <si>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</si>
  <si>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</si>
  <si>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</si>
  <si>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</si>
  <si>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</si>
  <si>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</si>
  <si>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</si>
  <si>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</si>
  <si>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</si>
  <si>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</si>
  <si>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</si>
  <si>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</si>
  <si>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</si>
  <si>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</si>
  <si>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</si>
  <si>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</si>
  <si>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</si>
  <si>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</si>
  <si>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</si>
  <si>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</si>
  <si>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</si>
  <si>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</si>
  <si>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</si>
  <si>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</si>
  <si>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</si>
  <si>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</si>
  <si>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</si>
  <si>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</si>
  <si>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</si>
  <si>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</si>
  <si>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</si>
  <si>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</si>
  <si>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</si>
  <si>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</si>
  <si>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</si>
  <si>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</si>
  <si>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</si>
  <si>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</si>
  <si>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</si>
  <si>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</si>
  <si>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</si>
  <si>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</si>
  <si>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</si>
  <si>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</si>
  <si>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</si>
  <si>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</si>
  <si>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</si>
  <si>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</si>
  <si>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</si>
  <si>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</si>
  <si>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</si>
  <si>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</si>
  <si>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</si>
  <si>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</si>
  <si>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</si>
  <si>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</si>
  <si>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</si>
  <si>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</si>
  <si>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</si>
  <si>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</si>
  <si>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</si>
  <si>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</si>
  <si>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</si>
  <si>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</si>
  <si>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</si>
  <si>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</si>
  <si>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</si>
  <si>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</si>
  <si>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</si>
  <si>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</si>
  <si>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</si>
  <si>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</si>
  <si>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</si>
  <si>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</si>
  <si>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</si>
  <si>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</si>
  <si>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</si>
  <si>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444 r1</t>
  </si>
  <si>
    <t>Vote on offering TG4ab D01 for Sale Y/N/A 34/5/12 (66.7%, 9.8%, 23.5%)</t>
  </si>
  <si>
    <t>PM2 followed by PM1</t>
  </si>
  <si>
    <t>TG4ae</t>
  </si>
  <si>
    <t>TG9a</t>
  </si>
  <si>
    <t>802.15 WG
Prep</t>
  </si>
  <si>
    <t>TG4ac
Privacy</t>
  </si>
  <si>
    <t>WIRELESS CHAIRS STEERING COMMITTEE (WCSC) (minutes: ec-24-0xxx-00-WCSC)</t>
  </si>
  <si>
    <t>802.15 WG Prep</t>
  </si>
  <si>
    <t>4.8</t>
  </si>
  <si>
    <t>4.19</t>
  </si>
  <si>
    <t>2 for Nov.</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</si>
  <si>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</si>
  <si>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</si>
  <si>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</si>
  <si>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</si>
  <si>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</si>
  <si>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</si>
  <si>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</si>
  <si>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</si>
  <si>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</si>
  <si>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</si>
  <si>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</si>
  <si>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</si>
  <si>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</si>
  <si>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</si>
  <si>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</si>
  <si>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153rd IEEE 802.15 WSN SESSION</t>
  </si>
  <si>
    <t>Hyatt Regency - Vancouver, BC</t>
  </si>
  <si>
    <t>153rd IEEE 802.15 WSN Session</t>
  </si>
  <si>
    <t>802 LMSC
 CLOSING MEETING</t>
  </si>
  <si>
    <t>802 LMSC
OPENING MEETING</t>
  </si>
  <si>
    <t>Joint
.15 /.1</t>
  </si>
  <si>
    <t>Joint
.15 /.11
Coex.</t>
  </si>
  <si>
    <t>JAN. 2025 802 WIRELESS PLENARY MIXED MODE MTG. - PLAN OF RECORD AND MTG INFO</t>
  </si>
  <si>
    <t>802 LMSC
Workshop</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</si>
  <si>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</si>
  <si>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</si>
  <si>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</si>
  <si>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</si>
  <si>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</si>
  <si>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</si>
  <si>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</si>
  <si>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</si>
  <si>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</si>
  <si>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</si>
  <si>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</si>
  <si>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</si>
  <si>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</si>
  <si>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</si>
  <si>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</si>
  <si>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Not overlaping mtg w/ TG4me and 4ae and 9a</t>
  </si>
  <si>
    <t>None on THURS PM1</t>
  </si>
  <si>
    <t>Calls: on 9/26 &amp; 10/17 @ 6am Pacific</t>
  </si>
  <si>
    <t>2 before TUES 5pm, 1 on WED before 5pm, 1 on THURS</t>
  </si>
  <si>
    <t>Calls: sched for 9/23 @ 10am Eastern, by TG chair - add to WG15 cal.</t>
  </si>
  <si>
    <t>Calls: TG Chair will send WG15 Chair email request</t>
  </si>
  <si>
    <t>AM1 on THURS</t>
  </si>
  <si>
    <t>AM2 on PM1 THURS</t>
  </si>
  <si>
    <t>TUES - THURS (PM1 or AM2 for THURS), avoid Tero conflicts</t>
  </si>
  <si>
    <t>Call sched for 10/8 @ 8am Paific, by TG chair - add to WG15 cal.</t>
  </si>
  <si>
    <t>JTC1 meets on TUES PM2 free for PHIL</t>
  </si>
  <si>
    <r>
      <t xml:space="preserve">Calls: TUES &amp; THURS weekly starting 9/24 @ 6am </t>
    </r>
    <r>
      <rPr>
        <b/>
        <sz val="10"/>
        <color rgb="FF000000"/>
        <rFont val="Times New Roman"/>
        <family val="1"/>
      </rPr>
      <t xml:space="preserve">&amp; 9/26 </t>
    </r>
    <r>
      <rPr>
        <b/>
        <sz val="10"/>
        <color indexed="8"/>
        <rFont val="Times New Roman"/>
        <family val="1"/>
      </rPr>
      <t>@ 3pm Pacific</t>
    </r>
  </si>
  <si>
    <t>SC
THz</t>
  </si>
  <si>
    <t>SC THz</t>
  </si>
  <si>
    <t>REVIEW AND APPROVE MTG AGENDA (15-24-0xxx-02)</t>
  </si>
  <si>
    <t>APPROVE THE MINUTES FROM Prior Mtg. (15-24-0xxx-00)</t>
  </si>
  <si>
    <t>802.15 WG will hold its session Jan. 12-16, 2024, with the in-person part being held at the Kobe Conventoion Center, Kobe, Japan.</t>
  </si>
  <si>
    <t>Plans for Jan. Mtg.</t>
  </si>
  <si>
    <t>TG 14 IR UWB AHN New Standard - IN HIBERNATION</t>
  </si>
  <si>
    <t>802.15 WG Midweek Plenary
(Virtual Rm 1)</t>
  </si>
  <si>
    <t>2024 &amp; 2025 SASB Dates</t>
  </si>
  <si>
    <t>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</si>
</sst>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u/>
      <sz val="9"/>
      <color theme="0"/>
      <name val="Arial"/>
      <family val="2"/>
    </font>
    <font>
      <b/>
      <sz val="10"/>
      <color rgb="FF000000"/>
      <name val="Times New Roman"/>
      <family val="1"/>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55" fillId="13" borderId="9" xfId="0" applyFont="1" applyFill="1" applyBorder="1" applyAlignment="1">
      <alignment horizontal="center" vertical="center" wrapText="1"/>
    </xf>
    <xf numFmtId="164" fontId="55" fillId="13" borderId="13" xfId="0" applyFont="1" applyFill="1" applyBorder="1" applyAlignment="1">
      <alignment horizontal="center" vertical="center" wrapText="1"/>
    </xf>
    <xf numFmtId="164" fontId="40" fillId="24" borderId="9" xfId="0" applyFont="1" applyFill="1" applyBorder="1" applyAlignment="1">
      <alignment horizontal="center" vertical="center" wrapText="1"/>
    </xf>
    <xf numFmtId="164" fontId="40" fillId="24"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4" xfId="0" applyFont="1" applyFill="1" applyBorder="1" applyAlignment="1">
      <alignment horizontal="center" vertical="center" wrapText="1"/>
    </xf>
    <xf numFmtId="164" fontId="25" fillId="12" borderId="0" xfId="0" applyFont="1" applyFill="1" applyAlignment="1">
      <alignment horizontal="center" vertical="center" wrapText="1"/>
    </xf>
    <xf numFmtId="164" fontId="25" fillId="12" borderId="6"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0" fontId="57" fillId="10" borderId="9" xfId="6" applyFont="1" applyFill="1" applyBorder="1" applyAlignment="1">
      <alignment horizontal="center" vertical="center" wrapText="1"/>
    </xf>
    <xf numFmtId="0" fontId="57" fillId="10" borderId="13" xfId="6" applyFont="1" applyFill="1" applyBorder="1" applyAlignment="1">
      <alignment horizontal="center" vertical="center" wrapText="1"/>
    </xf>
    <xf numFmtId="0" fontId="57" fillId="10" borderId="12" xfId="6"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CCFF"/>
      <color rgb="FFCC00FF"/>
      <color rgb="FF0000FF"/>
      <color rgb="FFFFCC99"/>
      <color rgb="FFFFFF99"/>
      <color rgb="FFFFABAB"/>
      <color rgb="FF969696"/>
      <color rgb="FF66FFFF"/>
      <color rgb="FF96368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2008e2a923c7497daca80bac177507ee" TargetMode="External"/><Relationship Id="rId18" Type="http://schemas.openxmlformats.org/officeDocument/2006/relationships/hyperlink" Target="https://ieeesa.webex.com/ieeesa/j.php?MTID=m82e792cb1ad41bc6448966f944e04615" TargetMode="External"/><Relationship Id="rId3" Type="http://schemas.openxmlformats.org/officeDocument/2006/relationships/hyperlink" Target="https://ieeesa.webex.com/ieeesa/j.php?MTID=m82e792cb1ad41bc6448966f944e04615"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38d32a1ad54107c95a9a992a4f1ef93d" TargetMode="External"/><Relationship Id="rId17" Type="http://schemas.openxmlformats.org/officeDocument/2006/relationships/hyperlink" Target="https://ieeesa.webex.com/ieeesa/j.php?MTID=m2008e2a923c7497daca80bac177507ee" TargetMode="External"/><Relationship Id="rId2" Type="http://schemas.openxmlformats.org/officeDocument/2006/relationships/hyperlink" Target="https://ieeesa.webex.com/ieeesa/j.php?MTID=m2008e2a923c7497daca80bac177507ee" TargetMode="External"/><Relationship Id="rId16" Type="http://schemas.openxmlformats.org/officeDocument/2006/relationships/hyperlink" Target="https://ieeesa.webex.com/ieeesa/j.php?MTID=m38d32a1ad54107c95a9a992a4f1ef93d" TargetMode="External"/><Relationship Id="rId20" Type="http://schemas.openxmlformats.org/officeDocument/2006/relationships/hyperlink" Target="https://ieeesa.webex.com/ieeesa/j.php?MTID=m38d32a1ad54107c95a9a992a4f1ef93d" TargetMode="External"/><Relationship Id="rId1" Type="http://schemas.openxmlformats.org/officeDocument/2006/relationships/hyperlink" Target="https://ieeesa.webex.com/ieeesa/j.php?MTID=m82e792cb1ad41bc6448966f944e04615"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b15ee59094628897687936d46631135" TargetMode="External"/><Relationship Id="rId5" Type="http://schemas.openxmlformats.org/officeDocument/2006/relationships/hyperlink" Target="https://ieeesa.webex.com/ieeesa/j.php?MTID=m38d32a1ad54107c95a9a992a4f1ef93d" TargetMode="External"/><Relationship Id="rId15" Type="http://schemas.openxmlformats.org/officeDocument/2006/relationships/hyperlink" Target="https://ieeesa.webex.com/ieeesa/j.php?MTID=m0b15ee59094628897687936d46631135" TargetMode="External"/><Relationship Id="rId10" Type="http://schemas.openxmlformats.org/officeDocument/2006/relationships/hyperlink" Target="https://ieeesa.webex.com/ieeesa/j.php?MTID=m82e792cb1ad41bc6448966f944e04615" TargetMode="External"/><Relationship Id="rId19" Type="http://schemas.openxmlformats.org/officeDocument/2006/relationships/hyperlink" Target="https://ieeesa.webex.com/ieeesa/j.php?MTID=m0b15ee59094628897687936d46631135" TargetMode="External"/><Relationship Id="rId4" Type="http://schemas.openxmlformats.org/officeDocument/2006/relationships/hyperlink" Target="https://ieeesa.webex.com/ieeesa/j.php?MTID=m0b15ee59094628897687936d46631135" TargetMode="External"/><Relationship Id="rId9" Type="http://schemas.openxmlformats.org/officeDocument/2006/relationships/hyperlink" Target="https://ieeesa.webex.com/ieeesa/j.php?MTID=m2008e2a923c7497daca80bac177507ee" TargetMode="External"/><Relationship Id="rId14" Type="http://schemas.openxmlformats.org/officeDocument/2006/relationships/hyperlink" Target="https://ieeesa.webex.com/ieeesa/j.php?MTID=m82e792cb1ad41bc6448966f944e04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2" t="s">
        <v>260</v>
      </c>
      <c r="B1" s="183"/>
      <c r="C1" s="183"/>
      <c r="D1" s="183"/>
      <c r="E1" s="183"/>
      <c r="F1" s="183"/>
      <c r="G1" s="184"/>
      <c r="I1" s="9"/>
    </row>
    <row r="2" spans="1:9" s="7" customFormat="1" ht="15" customHeight="1" thickBot="1" x14ac:dyDescent="0.35">
      <c r="A2" s="185" t="s">
        <v>34</v>
      </c>
      <c r="B2" s="186"/>
      <c r="C2" s="186"/>
      <c r="D2" s="186"/>
      <c r="E2" s="186"/>
      <c r="F2" s="186"/>
      <c r="G2" s="187"/>
      <c r="I2" s="10"/>
    </row>
    <row r="3" spans="1:9" ht="15" customHeight="1" x14ac:dyDescent="0.25"/>
    <row r="4" spans="1:9" s="35" customFormat="1" ht="15" customHeight="1" x14ac:dyDescent="0.25">
      <c r="A4" s="188" t="s">
        <v>124</v>
      </c>
      <c r="B4" s="189"/>
      <c r="C4" s="189"/>
      <c r="D4" s="189"/>
      <c r="E4" s="189"/>
      <c r="F4" s="189"/>
      <c r="G4" s="190"/>
    </row>
    <row r="5" spans="1:9" s="35" customFormat="1" ht="15" customHeight="1" x14ac:dyDescent="0.25">
      <c r="A5" s="191"/>
      <c r="B5" s="192"/>
      <c r="C5" s="192"/>
      <c r="D5" s="192"/>
      <c r="E5" s="192"/>
      <c r="F5" s="192"/>
      <c r="G5" s="193"/>
    </row>
    <row r="6" spans="1:9" s="35" customFormat="1" ht="15" customHeight="1" x14ac:dyDescent="0.25">
      <c r="A6" s="191"/>
      <c r="B6" s="192"/>
      <c r="C6" s="192"/>
      <c r="D6" s="192"/>
      <c r="E6" s="192"/>
      <c r="F6" s="192"/>
      <c r="G6" s="193"/>
    </row>
    <row r="7" spans="1:9" s="35" customFormat="1" ht="15" customHeight="1" x14ac:dyDescent="0.25">
      <c r="A7" s="191"/>
      <c r="B7" s="192"/>
      <c r="C7" s="192"/>
      <c r="D7" s="192"/>
      <c r="E7" s="192"/>
      <c r="F7" s="192"/>
      <c r="G7" s="193"/>
    </row>
    <row r="8" spans="1:9" ht="15" customHeight="1" x14ac:dyDescent="0.25">
      <c r="A8" s="194"/>
      <c r="B8" s="195"/>
      <c r="C8" s="195"/>
      <c r="D8" s="195"/>
      <c r="E8" s="195"/>
      <c r="F8" s="195"/>
      <c r="G8" s="196"/>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I2" sqref="I2"/>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2" t="str">
        <f>Registration!A1</f>
        <v>153rd IEEE 802.15 WSN Session</v>
      </c>
      <c r="B1" s="183"/>
      <c r="C1" s="183"/>
      <c r="D1" s="183"/>
      <c r="E1" s="183"/>
      <c r="F1" s="183"/>
      <c r="G1" s="184"/>
      <c r="I1" s="9"/>
    </row>
    <row r="2" spans="1:9" s="7" customFormat="1" ht="15" customHeight="1" thickBot="1" x14ac:dyDescent="0.35">
      <c r="A2" s="197" t="s">
        <v>302</v>
      </c>
      <c r="B2" s="198"/>
      <c r="C2" s="198"/>
      <c r="D2" s="198"/>
      <c r="E2" s="198"/>
      <c r="F2" s="198"/>
      <c r="G2" s="199"/>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200" t="s">
        <v>164</v>
      </c>
      <c r="B2" s="201"/>
      <c r="C2" s="202">
        <v>45606</v>
      </c>
      <c r="D2" s="202"/>
      <c r="E2" s="202"/>
      <c r="F2" s="203"/>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118</v>
      </c>
      <c r="C4" s="44" t="s">
        <v>24</v>
      </c>
    </row>
    <row r="5" spans="1:8" s="34" customFormat="1" ht="85.05" customHeight="1" x14ac:dyDescent="0.25">
      <c r="A5" s="38">
        <v>2</v>
      </c>
      <c r="B5" s="76" t="s">
        <v>148</v>
      </c>
      <c r="C5" s="44" t="s">
        <v>24</v>
      </c>
    </row>
    <row r="6" spans="1:8" s="34" customFormat="1" ht="15" customHeight="1" x14ac:dyDescent="0.25">
      <c r="A6" s="38">
        <v>3</v>
      </c>
      <c r="B6" s="76" t="s">
        <v>174</v>
      </c>
      <c r="C6" s="44" t="s">
        <v>24</v>
      </c>
    </row>
    <row r="7" spans="1:8" s="34" customFormat="1" ht="30" customHeight="1" x14ac:dyDescent="0.25">
      <c r="A7" s="38">
        <v>4</v>
      </c>
      <c r="B7" s="76" t="s">
        <v>185</v>
      </c>
      <c r="C7" s="44" t="s">
        <v>24</v>
      </c>
      <c r="D7" s="35"/>
    </row>
    <row r="8" spans="1:8" s="34" customFormat="1" ht="15" customHeight="1" x14ac:dyDescent="0.25">
      <c r="A8" s="38">
        <v>5</v>
      </c>
      <c r="B8" s="44" t="s">
        <v>151</v>
      </c>
      <c r="C8" s="44" t="s">
        <v>24</v>
      </c>
    </row>
    <row r="9" spans="1:8" s="34" customFormat="1" ht="15" customHeight="1" x14ac:dyDescent="0.25">
      <c r="A9" s="38"/>
      <c r="B9" s="36" t="s">
        <v>239</v>
      </c>
      <c r="C9" s="80" t="str">
        <f>_xlfn.CONCAT("2pm to 3:00pm on ",TEXT(('AC Opening'!$C$2),"DDD., MMM. DD, YYYY"))</f>
        <v>2pm to 3:00pm on Sun., Nov. 10, 2024</v>
      </c>
    </row>
    <row r="10" spans="1:8" s="34" customFormat="1" ht="15" customHeight="1" x14ac:dyDescent="0.25">
      <c r="A10" s="38"/>
      <c r="B10" s="36" t="s">
        <v>102</v>
      </c>
      <c r="C10" s="80" t="str">
        <f>_xlfn.CONCAT("4pm to 5:30pm on ",TEXT(('AC Opening'!$C$2),"DDD., MMM. DD, YYYY"))</f>
        <v>4pm to 5:30pm on Sun., Nov. 10, 2024</v>
      </c>
    </row>
    <row r="11" spans="1:8" s="34" customFormat="1" ht="15" customHeight="1" x14ac:dyDescent="0.25">
      <c r="A11" s="38"/>
      <c r="B11" s="36" t="s">
        <v>149</v>
      </c>
      <c r="C11" s="80" t="str">
        <f>_xlfn.CONCAT("5:30pm to 6:30pm on ",TEXT(('AC Opening'!$C$2),"DDD., MMM. DD, YYYY"))</f>
        <v>5:30pm to 6:30pm on Sun., Nov. 10, 2024</v>
      </c>
    </row>
    <row r="12" spans="1:8" s="34" customFormat="1" ht="15" customHeight="1" x14ac:dyDescent="0.25">
      <c r="A12" s="38"/>
      <c r="B12" s="36" t="s">
        <v>169</v>
      </c>
      <c r="C12" s="80" t="s">
        <v>182</v>
      </c>
    </row>
    <row r="13" spans="1:8" s="34" customFormat="1" ht="15" customHeight="1" x14ac:dyDescent="0.25">
      <c r="A13" s="38"/>
      <c r="B13" s="36" t="s">
        <v>168</v>
      </c>
      <c r="C13" s="80" t="str">
        <f>_xlfn.CONCAT("8:00am to 10:00am on ",TEXT(('AC Opening'!$C$2)+1,"DDD., MMM. DD, YYYY"))</f>
        <v>8:00am to 10:00am on Mon., Nov. 11, 2024</v>
      </c>
    </row>
    <row r="14" spans="1:8" s="34" customFormat="1" ht="15" customHeight="1" x14ac:dyDescent="0.25">
      <c r="A14" s="38"/>
      <c r="B14" s="36" t="s">
        <v>99</v>
      </c>
      <c r="C14" s="80" t="str">
        <f>_xlfn.CONCAT("10:30am to 12:30pm on ",TEXT(('AC Opening'!$C$2)+1,"DDD., MMM. DD, YYYY"))</f>
        <v>10:30am to 12:30pm on Mon., Nov. 11, 2024</v>
      </c>
    </row>
    <row r="15" spans="1:8" s="34" customFormat="1" ht="15" customHeight="1" x14ac:dyDescent="0.25">
      <c r="A15" s="38"/>
      <c r="B15" s="36" t="s">
        <v>150</v>
      </c>
      <c r="C15" s="80" t="str">
        <f>_xlfn.CONCAT("9:00am to10:00am on ",TEXT(('AC Opening'!$C$2)+3,"DDD., MMM. DD, YYYY"))</f>
        <v>9:00am to10:00am on Wed., Nov. 13, 2024</v>
      </c>
    </row>
    <row r="16" spans="1:8" s="34" customFormat="1" ht="15" customHeight="1" x14ac:dyDescent="0.25">
      <c r="A16" s="39"/>
      <c r="B16" s="36" t="s">
        <v>100</v>
      </c>
      <c r="C16" s="80" t="str">
        <f>_xlfn.CONCAT("10:30am to 11:30am on ",TEXT(('AC Opening'!$C$2)+3,"DDD., MMM. DD, YYYY"))</f>
        <v>10:30am to 11:30am on Wed., Nov. 13, 2024</v>
      </c>
    </row>
    <row r="17" spans="1:7" s="34" customFormat="1" ht="15" customHeight="1" x14ac:dyDescent="0.25">
      <c r="A17" s="39"/>
      <c r="B17" s="36" t="s">
        <v>177</v>
      </c>
      <c r="C17" s="80" t="str">
        <f>_xlfn.CONCAT("11:30am to 12:30pm on ",TEXT(('AC Opening'!$C$2)+3,"DDD., MMM. DD, YYYY"))</f>
        <v>11:30am to 12:30pm on Wed., Nov. 13, 2024</v>
      </c>
    </row>
    <row r="18" spans="1:7" s="34" customFormat="1" ht="15" customHeight="1" x14ac:dyDescent="0.25">
      <c r="A18" s="39"/>
      <c r="B18" s="36" t="s">
        <v>101</v>
      </c>
      <c r="C18" s="80" t="str">
        <f>_xlfn.CONCAT("4:00pm to 6:00pm on ",TEXT(('AC Opening'!$C$2)+4,"DDD., MMM. DD, YYYY"))</f>
        <v>4:00pm to 6:00pm on Thu., Nov. 14, 2024</v>
      </c>
    </row>
    <row r="19" spans="1:7" s="34" customFormat="1" ht="15" customHeight="1" x14ac:dyDescent="0.25">
      <c r="A19" s="39"/>
      <c r="B19" s="36" t="s">
        <v>170</v>
      </c>
      <c r="C19" s="80" t="s">
        <v>182</v>
      </c>
    </row>
    <row r="20" spans="1:7" s="34" customFormat="1" ht="15" customHeight="1" x14ac:dyDescent="0.25">
      <c r="A20" s="38">
        <v>6</v>
      </c>
      <c r="B20" s="44" t="s">
        <v>119</v>
      </c>
      <c r="C20" s="44" t="s">
        <v>24</v>
      </c>
    </row>
    <row r="21" spans="1:7" s="34" customFormat="1" ht="15" customHeight="1" x14ac:dyDescent="0.25">
      <c r="A21" s="39"/>
      <c r="B21" s="44" t="s">
        <v>277</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222</v>
      </c>
      <c r="C23" s="44" t="s">
        <v>19</v>
      </c>
      <c r="E23" s="44"/>
      <c r="F23" s="44"/>
    </row>
    <row r="24" spans="1:7" s="34" customFormat="1" ht="15" customHeight="1" x14ac:dyDescent="0.25">
      <c r="A24" s="39"/>
      <c r="B24" s="44" t="s">
        <v>211</v>
      </c>
      <c r="C24" s="44" t="s">
        <v>19</v>
      </c>
      <c r="E24" s="44"/>
      <c r="F24" s="44"/>
    </row>
    <row r="25" spans="1:7" s="34" customFormat="1" ht="15" customHeight="1" x14ac:dyDescent="0.25">
      <c r="A25" s="39"/>
      <c r="B25" s="44" t="s">
        <v>165</v>
      </c>
      <c r="C25" s="44" t="s">
        <v>20</v>
      </c>
      <c r="E25" s="44"/>
      <c r="F25" s="44"/>
      <c r="G25" s="35"/>
    </row>
    <row r="26" spans="1:7" s="34" customFormat="1" ht="15" customHeight="1" x14ac:dyDescent="0.25">
      <c r="A26" s="39"/>
      <c r="B26" s="44" t="s">
        <v>188</v>
      </c>
      <c r="C26" s="44" t="s">
        <v>20</v>
      </c>
    </row>
    <row r="27" spans="1:7" s="34" customFormat="1" ht="15" customHeight="1" x14ac:dyDescent="0.25">
      <c r="A27" s="39"/>
      <c r="B27" s="44" t="s">
        <v>248</v>
      </c>
      <c r="C27" s="44" t="s">
        <v>20</v>
      </c>
    </row>
    <row r="28" spans="1:7" s="34" customFormat="1" ht="15" customHeight="1" x14ac:dyDescent="0.25">
      <c r="A28" s="39"/>
      <c r="B28" s="44" t="s">
        <v>247</v>
      </c>
      <c r="C28" s="44" t="s">
        <v>20</v>
      </c>
    </row>
    <row r="29" spans="1:7" s="34" customFormat="1" ht="15" customHeight="1" x14ac:dyDescent="0.25">
      <c r="A29" s="39"/>
      <c r="B29" s="44" t="s">
        <v>273</v>
      </c>
      <c r="C29" s="44" t="s">
        <v>28</v>
      </c>
    </row>
    <row r="30" spans="1:7" s="34" customFormat="1" ht="15" customHeight="1" x14ac:dyDescent="0.25">
      <c r="A30" s="39"/>
      <c r="B30" s="44" t="s">
        <v>201</v>
      </c>
      <c r="C30" s="44" t="s">
        <v>28</v>
      </c>
    </row>
    <row r="31" spans="1:7" s="34" customFormat="1" ht="15" customHeight="1" x14ac:dyDescent="0.25">
      <c r="A31" s="39"/>
      <c r="B31" s="44" t="s">
        <v>175</v>
      </c>
      <c r="C31" s="44" t="s">
        <v>28</v>
      </c>
    </row>
    <row r="32" spans="1:7" s="34" customFormat="1" ht="15" customHeight="1" x14ac:dyDescent="0.25">
      <c r="A32" s="39"/>
      <c r="B32" s="44" t="s">
        <v>130</v>
      </c>
      <c r="C32" s="44" t="s">
        <v>117</v>
      </c>
    </row>
    <row r="33" spans="1:6" s="34" customFormat="1" ht="15" customHeight="1" x14ac:dyDescent="0.25">
      <c r="A33" s="39"/>
      <c r="B33" s="44" t="s">
        <v>131</v>
      </c>
      <c r="C33" s="44" t="s">
        <v>22</v>
      </c>
    </row>
    <row r="34" spans="1:6" s="34" customFormat="1" ht="15" customHeight="1" x14ac:dyDescent="0.25">
      <c r="A34" s="39"/>
      <c r="B34" s="44" t="s">
        <v>132</v>
      </c>
      <c r="C34" s="44" t="s">
        <v>23</v>
      </c>
      <c r="F34" s="35"/>
    </row>
    <row r="35" spans="1:6" s="34" customFormat="1" ht="15" customHeight="1" x14ac:dyDescent="0.25">
      <c r="A35" s="39"/>
      <c r="B35" s="44" t="s">
        <v>272</v>
      </c>
      <c r="C35" s="44" t="s">
        <v>23</v>
      </c>
      <c r="F35" s="35"/>
    </row>
    <row r="36" spans="1:6" s="34" customFormat="1" ht="15" customHeight="1" x14ac:dyDescent="0.25">
      <c r="A36" s="39"/>
      <c r="B36" s="44" t="s">
        <v>300</v>
      </c>
      <c r="C36" s="44" t="s">
        <v>28</v>
      </c>
    </row>
    <row r="37" spans="1:6" s="34" customFormat="1" ht="15" customHeight="1" x14ac:dyDescent="0.25">
      <c r="A37" s="38"/>
      <c r="B37" s="44" t="s">
        <v>276</v>
      </c>
      <c r="C37" s="44" t="s">
        <v>24</v>
      </c>
    </row>
    <row r="38" spans="1:6" s="34" customFormat="1" ht="15" customHeight="1" x14ac:dyDescent="0.25">
      <c r="A38" s="39"/>
      <c r="B38" s="44" t="s">
        <v>274</v>
      </c>
      <c r="C38" s="44" t="s">
        <v>21</v>
      </c>
    </row>
    <row r="39" spans="1:6" s="34" customFormat="1" ht="15" customHeight="1" x14ac:dyDescent="0.25">
      <c r="A39" s="39"/>
      <c r="B39" s="44" t="s">
        <v>295</v>
      </c>
      <c r="C39" s="44" t="s">
        <v>193</v>
      </c>
    </row>
    <row r="40" spans="1:6" s="34" customFormat="1" ht="15" customHeight="1" x14ac:dyDescent="0.25">
      <c r="A40" s="38">
        <v>7</v>
      </c>
      <c r="B40" s="44" t="s">
        <v>299</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6" t="s">
        <v>183</v>
      </c>
      <c r="C46" s="44" t="s">
        <v>158</v>
      </c>
      <c r="D46" s="44"/>
    </row>
    <row r="47" spans="1:6" s="34" customFormat="1" ht="15" customHeight="1" x14ac:dyDescent="0.25">
      <c r="A47" s="38">
        <v>9</v>
      </c>
      <c r="B47" s="44" t="s">
        <v>135</v>
      </c>
      <c r="C47" s="44" t="s">
        <v>24</v>
      </c>
    </row>
    <row r="48" spans="1:6" s="34" customFormat="1" ht="15" customHeight="1" x14ac:dyDescent="0.25">
      <c r="A48" s="38"/>
      <c r="B48" s="44"/>
      <c r="C48" s="81"/>
    </row>
    <row r="49" spans="1:3" x14ac:dyDescent="0.25">
      <c r="B49" s="73"/>
    </row>
    <row r="50" spans="1:3" ht="20.399999999999999" x14ac:dyDescent="0.35">
      <c r="A50" s="41"/>
      <c r="C50" s="82"/>
    </row>
    <row r="51" spans="1:3" ht="17.399999999999999" x14ac:dyDescent="0.3">
      <c r="B51" s="79"/>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C56" s="83"/>
    </row>
    <row r="57" spans="1:3" ht="17.399999999999999" x14ac:dyDescent="0.3">
      <c r="B57" s="79"/>
      <c r="C57" s="83"/>
    </row>
    <row r="58" spans="1:3" ht="17.399999999999999" x14ac:dyDescent="0.3">
      <c r="B58" s="79"/>
      <c r="C58" s="83"/>
    </row>
    <row r="59" spans="1:3" ht="17.399999999999999" x14ac:dyDescent="0.3">
      <c r="C59" s="83"/>
    </row>
    <row r="60" spans="1:3" ht="17.399999999999999" x14ac:dyDescent="0.3">
      <c r="B60" s="79"/>
      <c r="C60" s="82"/>
    </row>
    <row r="61" spans="1:3" ht="17.399999999999999" x14ac:dyDescent="0.3">
      <c r="B61" s="79"/>
      <c r="C61" s="83"/>
    </row>
    <row r="62" spans="1:3" ht="17.399999999999999" x14ac:dyDescent="0.3">
      <c r="C62" s="83"/>
    </row>
    <row r="63" spans="1:3" ht="17.399999999999999" x14ac:dyDescent="0.3">
      <c r="B63" s="79"/>
      <c r="C63" s="83"/>
    </row>
    <row r="64" spans="1:3" ht="17.399999999999999" x14ac:dyDescent="0.3">
      <c r="C64" s="83"/>
    </row>
    <row r="65" spans="2:3" ht="17.399999999999999" x14ac:dyDescent="0.3">
      <c r="B65" s="79"/>
      <c r="C65" s="83"/>
    </row>
    <row r="66" spans="2:3" ht="17.399999999999999" x14ac:dyDescent="0.3">
      <c r="C66" s="83"/>
    </row>
    <row r="67" spans="2:3" ht="17.399999999999999" x14ac:dyDescent="0.3">
      <c r="B67" s="79"/>
      <c r="C67" s="83"/>
    </row>
    <row r="68" spans="2:3" ht="17.399999999999999" x14ac:dyDescent="0.3">
      <c r="B68" s="79"/>
      <c r="C68" s="83"/>
    </row>
    <row r="69" spans="2:3" ht="17.399999999999999" x14ac:dyDescent="0.3">
      <c r="C69" s="83"/>
    </row>
    <row r="70" spans="2:3" ht="17.399999999999999" x14ac:dyDescent="0.3">
      <c r="B70" s="79"/>
      <c r="C70" s="83"/>
    </row>
    <row r="71" spans="2:3" ht="17.399999999999999" x14ac:dyDescent="0.3">
      <c r="C71" s="83"/>
    </row>
    <row r="72" spans="2:3" ht="17.399999999999999" x14ac:dyDescent="0.3">
      <c r="B72" s="79"/>
      <c r="C72" s="83"/>
    </row>
    <row r="73" spans="2:3" ht="17.399999999999999" x14ac:dyDescent="0.3">
      <c r="C73" s="83"/>
    </row>
    <row r="74" spans="2:3" ht="17.399999999999999" x14ac:dyDescent="0.3">
      <c r="C74" s="83"/>
    </row>
    <row r="75" spans="2:3" ht="17.399999999999999" x14ac:dyDescent="0.3">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32"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2" t="str">
        <f>Registration!A1</f>
        <v>153rd IEEE 802.15 WSN Session</v>
      </c>
      <c r="B1" s="183"/>
      <c r="C1" s="183"/>
      <c r="D1" s="183"/>
      <c r="E1" s="183"/>
      <c r="F1" s="184"/>
      <c r="H1" s="6"/>
      <c r="I1" s="6"/>
      <c r="J1" s="6"/>
      <c r="K1" s="6"/>
      <c r="L1" s="6"/>
    </row>
    <row r="2" spans="1:12" s="7" customFormat="1" ht="15" customHeight="1" thickBot="1" x14ac:dyDescent="0.35">
      <c r="A2" s="206" t="str">
        <f>_xlfn.CONCAT("Agenda for WG15 Opening Plenary - ",TEXT(('AC Opening'!C2)+1,"DDDD, MMMM DD, YYYY"))</f>
        <v>Agenda for WG15 Opening Plenary - Monday, November 11, 2024</v>
      </c>
      <c r="B2" s="207"/>
      <c r="C2" s="207"/>
      <c r="D2" s="207"/>
      <c r="E2" s="207"/>
      <c r="F2" s="208"/>
      <c r="H2" s="6"/>
      <c r="I2" s="6"/>
      <c r="J2" s="6"/>
      <c r="K2" s="6"/>
      <c r="L2" s="6"/>
    </row>
    <row r="3" spans="1:12" ht="25.05" customHeight="1" thickBot="1" x14ac:dyDescent="0.3">
      <c r="A3" s="46" t="s">
        <v>40</v>
      </c>
      <c r="B3" s="47" t="s">
        <v>43</v>
      </c>
      <c r="C3" s="48" t="s">
        <v>41</v>
      </c>
      <c r="D3" s="47" t="s">
        <v>44</v>
      </c>
      <c r="E3" s="204" t="s">
        <v>138</v>
      </c>
      <c r="F3" s="205"/>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209" t="s">
        <v>28</v>
      </c>
      <c r="E5" s="210">
        <v>5</v>
      </c>
      <c r="F5" s="211">
        <f>F4+TIME(0,E4,0)</f>
        <v>0.4375</v>
      </c>
    </row>
    <row r="6" spans="1:12" s="6" customFormat="1" ht="30" customHeight="1" x14ac:dyDescent="0.25">
      <c r="A6" s="4">
        <v>1.1000000000000001</v>
      </c>
      <c r="B6" s="8" t="s">
        <v>4</v>
      </c>
      <c r="C6" s="70" t="s">
        <v>153</v>
      </c>
      <c r="D6" s="209"/>
      <c r="E6" s="210"/>
      <c r="F6" s="211"/>
    </row>
    <row r="7" spans="1:12" s="6" customFormat="1" ht="45" customHeight="1" x14ac:dyDescent="0.25">
      <c r="A7" s="4" t="s">
        <v>12</v>
      </c>
      <c r="B7" s="8" t="s">
        <v>4</v>
      </c>
      <c r="C7" s="71" t="s">
        <v>152</v>
      </c>
      <c r="D7" s="209"/>
      <c r="E7" s="210"/>
      <c r="F7" s="211"/>
    </row>
    <row r="8" spans="1:12" s="6" customFormat="1" ht="15" customHeight="1" x14ac:dyDescent="0.25">
      <c r="A8" s="4" t="s">
        <v>13</v>
      </c>
      <c r="B8" s="8" t="s">
        <v>4</v>
      </c>
      <c r="C8" s="22" t="s">
        <v>179</v>
      </c>
      <c r="D8" s="209"/>
      <c r="E8" s="210"/>
      <c r="F8" s="211"/>
    </row>
    <row r="9" spans="1:12" s="6" customFormat="1" ht="15" customHeight="1" x14ac:dyDescent="0.25">
      <c r="A9" s="4" t="s">
        <v>14</v>
      </c>
      <c r="B9" s="8" t="s">
        <v>4</v>
      </c>
      <c r="C9" s="27" t="s">
        <v>129</v>
      </c>
      <c r="D9" s="209"/>
      <c r="E9" s="210"/>
      <c r="F9" s="211"/>
    </row>
    <row r="10" spans="1:12" s="6" customFormat="1" ht="30" customHeight="1" x14ac:dyDescent="0.25">
      <c r="A10" s="4" t="s">
        <v>32</v>
      </c>
      <c r="B10" s="8" t="s">
        <v>4</v>
      </c>
      <c r="C10" s="26" t="s">
        <v>173</v>
      </c>
      <c r="D10" s="209"/>
      <c r="E10" s="210"/>
      <c r="F10" s="211"/>
    </row>
    <row r="11" spans="1:12" s="6" customFormat="1" ht="15" customHeight="1" x14ac:dyDescent="0.25">
      <c r="A11" s="4" t="s">
        <v>45</v>
      </c>
      <c r="B11" s="8" t="s">
        <v>4</v>
      </c>
      <c r="C11" s="26" t="s">
        <v>120</v>
      </c>
      <c r="D11" s="209"/>
      <c r="E11" s="210"/>
      <c r="F11" s="211"/>
    </row>
    <row r="12" spans="1:12" s="6" customFormat="1" ht="15" customHeight="1" x14ac:dyDescent="0.25">
      <c r="A12" s="4" t="s">
        <v>103</v>
      </c>
      <c r="B12" s="8" t="s">
        <v>4</v>
      </c>
      <c r="C12" s="28"/>
      <c r="D12" s="2"/>
      <c r="E12" s="145">
        <v>0</v>
      </c>
      <c r="F12" s="147">
        <f>F5+TIME(0,E5,0)</f>
        <v>0.44097222222222221</v>
      </c>
    </row>
    <row r="13" spans="1:12" s="6" customFormat="1" ht="15" customHeight="1" x14ac:dyDescent="0.25">
      <c r="A13" s="4" t="s">
        <v>190</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F13+TIME(0,E13,0)</f>
        <v>0.44097222222222221</v>
      </c>
    </row>
    <row r="15" spans="1:12" s="6" customFormat="1" ht="30" customHeight="1" x14ac:dyDescent="0.25">
      <c r="A15" s="4">
        <v>1.3</v>
      </c>
      <c r="B15" s="8" t="s">
        <v>4</v>
      </c>
      <c r="C15" s="32" t="s">
        <v>154</v>
      </c>
      <c r="D15" s="209" t="s">
        <v>24</v>
      </c>
      <c r="E15" s="210">
        <v>6</v>
      </c>
      <c r="F15" s="211">
        <f>F14+TIME(0,E14,0)</f>
        <v>0.44166666666666665</v>
      </c>
    </row>
    <row r="16" spans="1:12" s="6" customFormat="1" ht="30" customHeight="1" x14ac:dyDescent="0.25">
      <c r="A16" s="4">
        <v>1.4</v>
      </c>
      <c r="B16" s="8" t="s">
        <v>4</v>
      </c>
      <c r="C16" s="32" t="s">
        <v>155</v>
      </c>
      <c r="D16" s="209"/>
      <c r="E16" s="210"/>
      <c r="F16" s="211"/>
    </row>
    <row r="17" spans="1:255" s="6" customFormat="1" ht="45" customHeight="1" x14ac:dyDescent="0.25">
      <c r="A17" s="4" t="s">
        <v>105</v>
      </c>
      <c r="B17" s="8" t="s">
        <v>4</v>
      </c>
      <c r="C17" s="32" t="s">
        <v>156</v>
      </c>
      <c r="D17" s="209"/>
      <c r="E17" s="210"/>
      <c r="F17" s="211"/>
    </row>
    <row r="18" spans="1:255" s="6" customFormat="1" ht="15" customHeight="1" x14ac:dyDescent="0.25">
      <c r="A18" s="4" t="s">
        <v>106</v>
      </c>
      <c r="B18" s="8" t="s">
        <v>2</v>
      </c>
      <c r="C18" s="25" t="s">
        <v>296</v>
      </c>
      <c r="D18" s="2" t="s">
        <v>24</v>
      </c>
      <c r="E18" s="145">
        <v>1</v>
      </c>
      <c r="F18" s="147">
        <f>F15+TIME(0,E15,0)</f>
        <v>0.4458333333333333</v>
      </c>
    </row>
    <row r="19" spans="1:255" s="6" customFormat="1" ht="15" customHeight="1" x14ac:dyDescent="0.25">
      <c r="A19" s="4" t="s">
        <v>107</v>
      </c>
      <c r="B19" s="8" t="s">
        <v>2</v>
      </c>
      <c r="C19" s="1" t="s">
        <v>297</v>
      </c>
      <c r="D19" s="2" t="s">
        <v>24</v>
      </c>
      <c r="E19" s="145">
        <v>1</v>
      </c>
      <c r="F19" s="147">
        <f>F18+TIME(0,E18,0)</f>
        <v>0.44652777777777775</v>
      </c>
    </row>
    <row r="20" spans="1:255" customFormat="1" ht="15" customHeight="1" x14ac:dyDescent="0.25">
      <c r="A20" s="2">
        <v>1.8</v>
      </c>
      <c r="B20" s="2" t="s">
        <v>4</v>
      </c>
      <c r="C20" s="52" t="s">
        <v>186</v>
      </c>
      <c r="D20" s="2" t="s">
        <v>24</v>
      </c>
      <c r="E20" s="145">
        <v>1</v>
      </c>
      <c r="F20" s="147">
        <f>F19+TIME(0,E19,0)</f>
        <v>0.44722222222222219</v>
      </c>
    </row>
    <row r="21" spans="1:255" s="6" customFormat="1" ht="15" customHeight="1" x14ac:dyDescent="0.25">
      <c r="A21" s="2"/>
      <c r="B21" s="8"/>
      <c r="D21" s="2"/>
      <c r="E21" s="145"/>
      <c r="F21" s="147">
        <f t="shared" ref="F21:F33" si="0">F20+TIME(0,E20,0)</f>
        <v>0.44791666666666663</v>
      </c>
    </row>
    <row r="22" spans="1:255" s="6" customFormat="1" ht="15" customHeight="1" x14ac:dyDescent="0.25">
      <c r="A22" s="4">
        <v>2</v>
      </c>
      <c r="B22" s="8"/>
      <c r="C22" s="25" t="s">
        <v>10</v>
      </c>
      <c r="D22" s="2" t="s">
        <v>24</v>
      </c>
      <c r="E22" s="145"/>
      <c r="F22" s="147">
        <f t="shared" si="0"/>
        <v>0.44791666666666663</v>
      </c>
    </row>
    <row r="23" spans="1:255" s="8" customFormat="1" ht="15" customHeight="1" x14ac:dyDescent="0.25">
      <c r="A23" s="4">
        <v>2.1</v>
      </c>
      <c r="B23" s="8" t="s">
        <v>4</v>
      </c>
      <c r="C23" s="175" t="s">
        <v>252</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178</v>
      </c>
      <c r="D24" s="2" t="s">
        <v>19</v>
      </c>
      <c r="E24" s="145">
        <v>5</v>
      </c>
      <c r="F24" s="147">
        <f t="shared" si="0"/>
        <v>0.44861111111111107</v>
      </c>
    </row>
    <row r="25" spans="1:255" s="17" customFormat="1" ht="15" customHeight="1" x14ac:dyDescent="0.25">
      <c r="A25" s="4">
        <v>2.2999999999999998</v>
      </c>
      <c r="B25" s="1" t="s">
        <v>4</v>
      </c>
      <c r="C25" s="84" t="s">
        <v>202</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238</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189</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5" t="s">
        <v>253</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191</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226</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227</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265</v>
      </c>
      <c r="D34" s="209" t="s">
        <v>24</v>
      </c>
      <c r="E34" s="210">
        <v>3</v>
      </c>
      <c r="F34" s="211">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298</v>
      </c>
      <c r="D35" s="209"/>
      <c r="E35" s="210"/>
      <c r="F35" s="211"/>
      <c r="G35" s="28"/>
    </row>
    <row r="36" spans="1:255" customFormat="1" ht="15" customHeight="1" x14ac:dyDescent="0.25">
      <c r="A36" s="4" t="s">
        <v>111</v>
      </c>
      <c r="B36" s="2" t="s">
        <v>4</v>
      </c>
      <c r="C36" s="26" t="str">
        <f>_xlfn.CONCAT("The 802 Wireless Chairs Adv. Committee will be held 4pm to 5:30pm on Sun. Jan. 12, 2025")</f>
        <v>The 802 Wireless Chairs Adv. Committee will be held 4pm to 5:30pm on Sun. Jan. 12, 2025</v>
      </c>
      <c r="D36" s="209"/>
      <c r="E36" s="210"/>
      <c r="F36" s="211"/>
      <c r="I36" s="26"/>
    </row>
    <row r="37" spans="1:255" customFormat="1" ht="15" customHeight="1" x14ac:dyDescent="0.25">
      <c r="A37" s="4" t="s">
        <v>112</v>
      </c>
      <c r="B37" s="2" t="s">
        <v>4</v>
      </c>
      <c r="C37" s="26" t="str">
        <f>_xlfn.CONCAT("The 802.15 AC will be held ","5:30 to 6:30pm on Sun. Jan. 12, 2025")</f>
        <v>The 802.15 AC will be held 5:30 to 6:30pm on Sun. Jan. 12, 2025</v>
      </c>
      <c r="D37" s="209"/>
      <c r="E37" s="210"/>
      <c r="F37" s="211"/>
    </row>
    <row r="38" spans="1:255" customFormat="1" ht="60" customHeight="1" x14ac:dyDescent="0.25">
      <c r="A38" s="4" t="s">
        <v>113</v>
      </c>
      <c r="B38" s="2" t="s">
        <v>4</v>
      </c>
      <c r="C38" s="181" t="s">
        <v>243</v>
      </c>
      <c r="D38" s="209"/>
      <c r="E38" s="210"/>
      <c r="F38" s="211"/>
    </row>
    <row r="39" spans="1:255" customFormat="1" ht="139.94999999999999" customHeight="1" x14ac:dyDescent="0.25">
      <c r="A39" s="4" t="s">
        <v>114</v>
      </c>
      <c r="B39" s="2" t="s">
        <v>4</v>
      </c>
      <c r="C39" s="28" t="s">
        <v>181</v>
      </c>
      <c r="D39" s="209"/>
      <c r="E39" s="210"/>
      <c r="F39" s="211"/>
    </row>
    <row r="40" spans="1:255" ht="15" customHeight="1" x14ac:dyDescent="0.25">
      <c r="A40" s="4" t="s">
        <v>38</v>
      </c>
      <c r="B40" s="2" t="s">
        <v>4</v>
      </c>
      <c r="C40" s="1" t="s">
        <v>187</v>
      </c>
      <c r="D40" s="2" t="s">
        <v>254</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192</v>
      </c>
      <c r="B43" s="2" t="s">
        <v>3</v>
      </c>
      <c r="C43" s="2" t="str">
        <f>'AC Opening'!B21</f>
        <v>TG 4ab NG UWB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240</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171</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172</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194</v>
      </c>
      <c r="B57" s="2" t="s">
        <v>3</v>
      </c>
      <c r="C57" s="2" t="str">
        <f>'AC Opening'!B35</f>
        <v>IG NG 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203</v>
      </c>
      <c r="B58" s="2" t="s">
        <v>3</v>
      </c>
      <c r="C58" s="2" t="str">
        <f>'AC Opening'!B36</f>
        <v>TG 14 IR UWB 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208</v>
      </c>
      <c r="B59" s="2" t="s">
        <v>3</v>
      </c>
      <c r="C59" s="2" t="str">
        <f>'AC Opening'!B37</f>
        <v>TG 15 NB 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209</v>
      </c>
      <c r="B60" s="2" t="s">
        <v>3</v>
      </c>
      <c r="C60" s="2" t="str">
        <f>'AC Opening'!B38</f>
        <v>TG 16t Lic 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241</v>
      </c>
      <c r="B61" s="2" t="s">
        <v>3</v>
      </c>
      <c r="C61" s="2" t="str">
        <f>'AC Opening'!B39</f>
        <v>SC THz</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257</v>
      </c>
      <c r="D64" s="2" t="s">
        <v>254</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256</v>
      </c>
      <c r="D65" s="21" t="s">
        <v>255</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144</v>
      </c>
      <c r="D67" s="2" t="s">
        <v>24</v>
      </c>
      <c r="E67" s="145">
        <v>1</v>
      </c>
      <c r="F67" s="147">
        <f>F65+TIME(0,E65,0)</f>
        <v>0.49166666666666647</v>
      </c>
    </row>
    <row r="68" spans="1:255" ht="15" customHeight="1" x14ac:dyDescent="0.25">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82" t="str">
        <f>Registration!A1</f>
        <v>153rd IEEE 802.15 WSN Session</v>
      </c>
      <c r="B1" s="183"/>
      <c r="C1" s="183"/>
      <c r="D1" s="183"/>
      <c r="E1" s="183"/>
      <c r="F1" s="184"/>
      <c r="H1" s="9"/>
    </row>
    <row r="2" spans="1:8" s="7" customFormat="1" ht="15" customHeight="1" thickBot="1" x14ac:dyDescent="0.35">
      <c r="A2" s="197" t="str">
        <f>_xlfn.CONCAT("Agenda for WG15 AC Mtg. - ",TEXT(('AC Opening'!C2)+3,"DDDD, MMMM DD, YYYY"))</f>
        <v>Agenda for WG15 AC Mtg. - Wednesday, November 13, 2024</v>
      </c>
      <c r="B2" s="198"/>
      <c r="C2" s="198"/>
      <c r="D2" s="198"/>
      <c r="E2" s="198"/>
      <c r="F2" s="199"/>
      <c r="H2" s="10"/>
    </row>
    <row r="3" spans="1:8" s="34" customFormat="1" ht="15" customHeight="1" thickBot="1" x14ac:dyDescent="0.3">
      <c r="A3" s="75" t="s">
        <v>40</v>
      </c>
      <c r="B3" s="77" t="s">
        <v>41</v>
      </c>
      <c r="C3" s="77" t="s">
        <v>44</v>
      </c>
      <c r="D3" s="77" t="s">
        <v>139</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146</v>
      </c>
      <c r="C8" s="44" t="str">
        <f>'AC Opening'!C8</f>
        <v>Powell</v>
      </c>
      <c r="D8" s="44"/>
    </row>
    <row r="9" spans="1:8" s="34" customFormat="1" ht="15" customHeight="1" x14ac:dyDescent="0.25">
      <c r="A9" s="38">
        <f>'AC Opening'!A20</f>
        <v>6</v>
      </c>
      <c r="B9" s="44" t="s">
        <v>142</v>
      </c>
      <c r="C9" s="44" t="str">
        <f>'AC Opening'!C8</f>
        <v>Powell</v>
      </c>
      <c r="D9" s="81"/>
    </row>
    <row r="10" spans="1:8" s="34" customFormat="1" ht="49.95" customHeight="1" x14ac:dyDescent="0.25">
      <c r="A10" s="39"/>
      <c r="B10" s="44" t="str">
        <f>'AC Opening'!B21</f>
        <v>TG 4ab NG UWB Amendment</v>
      </c>
      <c r="C10" s="44" t="str">
        <f>'AC Opening'!C21</f>
        <v>Rolfe</v>
      </c>
      <c r="D10" s="76" t="s">
        <v>108</v>
      </c>
    </row>
    <row r="11" spans="1:8" s="34" customFormat="1" ht="49.95" customHeight="1" x14ac:dyDescent="0.25">
      <c r="A11" s="38"/>
      <c r="B11" s="44" t="str">
        <f>'AC Opening'!B22</f>
        <v>SC WNG</v>
      </c>
      <c r="C11" s="44" t="str">
        <f>'AC Opening'!C22</f>
        <v>Rolfe</v>
      </c>
      <c r="D11" s="76" t="s">
        <v>108</v>
      </c>
    </row>
    <row r="12" spans="1:8" s="34" customFormat="1" ht="49.95" customHeight="1" x14ac:dyDescent="0.25">
      <c r="A12" s="38"/>
      <c r="B12" s="44" t="str">
        <f>'AC Opening'!B23</f>
        <v>IG Access</v>
      </c>
      <c r="C12" s="44" t="str">
        <f>'AC Opening'!C23</f>
        <v>Rolfe</v>
      </c>
      <c r="D12" s="76" t="s">
        <v>108</v>
      </c>
    </row>
    <row r="13" spans="1:8" s="34" customFormat="1" ht="49.95" customHeight="1" x14ac:dyDescent="0.25">
      <c r="A13" s="38"/>
      <c r="B13" s="44" t="str">
        <f>'AC Opening'!B24</f>
        <v>Joint .15/.11 Mtg.</v>
      </c>
      <c r="C13" s="44" t="str">
        <f>'AC Opening'!C24</f>
        <v>Rolfe</v>
      </c>
      <c r="D13" s="76" t="s">
        <v>108</v>
      </c>
    </row>
    <row r="14" spans="1:8" s="34" customFormat="1" ht="49.95" customHeight="1" x14ac:dyDescent="0.25">
      <c r="A14" s="39"/>
      <c r="B14" s="44" t="str">
        <f>'AC Opening'!B25</f>
        <v>TG 4ac Privacy Amendment</v>
      </c>
      <c r="C14" s="44" t="str">
        <f>'AC Opening'!C25</f>
        <v>Kivinen</v>
      </c>
      <c r="D14" s="76" t="s">
        <v>108</v>
      </c>
    </row>
    <row r="15" spans="1:8" s="34" customFormat="1" ht="49.95" customHeight="1" x14ac:dyDescent="0.25">
      <c r="A15" s="39"/>
      <c r="B15" s="44" t="str">
        <f>'AC Opening'!B26</f>
        <v>SC IETF - update at WG15 Mid-Week</v>
      </c>
      <c r="C15" s="44" t="str">
        <f>'AC Opening'!C26</f>
        <v>Kivinen</v>
      </c>
      <c r="D15" s="76" t="s">
        <v>108</v>
      </c>
    </row>
    <row r="16" spans="1:8" s="34" customFormat="1" ht="49.95" customHeight="1" x14ac:dyDescent="0.25">
      <c r="A16" s="39"/>
      <c r="B16" s="44" t="str">
        <f>'AC Opening'!B27</f>
        <v>TG 4ae Ascon Cryptographic Algorithms Amendment</v>
      </c>
      <c r="C16" s="44" t="str">
        <f>'AC Opening'!C27</f>
        <v>Kivinen</v>
      </c>
      <c r="D16" s="76" t="s">
        <v>108</v>
      </c>
    </row>
    <row r="17" spans="1:4" s="34" customFormat="1" ht="49.95" customHeight="1" x14ac:dyDescent="0.25">
      <c r="A17" s="39"/>
      <c r="B17" s="44" t="str">
        <f>'AC Opening'!B28</f>
        <v>TG 9a EDHOC KMP Amendment</v>
      </c>
      <c r="C17" s="44" t="str">
        <f>'AC Opening'!C28</f>
        <v>Kivinen</v>
      </c>
      <c r="D17" s="76" t="s">
        <v>108</v>
      </c>
    </row>
    <row r="18" spans="1:4" s="34" customFormat="1" ht="49.95" customHeight="1" x14ac:dyDescent="0.25">
      <c r="A18" s="39"/>
      <c r="B18" s="44" t="str">
        <f>'AC Opening'!B29</f>
        <v>TG 4ad NG SUN PHYs Amendment</v>
      </c>
      <c r="C18" s="44" t="str">
        <f>'AC Opening'!C29</f>
        <v>Beecher</v>
      </c>
      <c r="D18" s="76" t="s">
        <v>108</v>
      </c>
    </row>
    <row r="19" spans="1:4" s="34" customFormat="1" ht="49.95" customHeight="1" x14ac:dyDescent="0.25">
      <c r="A19" s="39"/>
      <c r="B19" s="44" t="str">
        <f>'AC Opening'!B30</f>
        <v>Joint .15/.1 Mtg.</v>
      </c>
      <c r="C19" s="44" t="str">
        <f>'AC Opening'!C30</f>
        <v>Beecher</v>
      </c>
      <c r="D19" s="76" t="s">
        <v>108</v>
      </c>
    </row>
    <row r="20" spans="1:4" s="34" customFormat="1" ht="49.95" customHeight="1" x14ac:dyDescent="0.25">
      <c r="A20" s="39"/>
      <c r="B20" s="44" t="str">
        <f>'AC Opening'!B31</f>
        <v>SC MAINT/RULES</v>
      </c>
      <c r="C20" s="44" t="str">
        <f>'AC Opening'!C31</f>
        <v>Beecher</v>
      </c>
      <c r="D20" s="76" t="s">
        <v>108</v>
      </c>
    </row>
    <row r="21" spans="1:4" s="34" customFormat="1" ht="49.95" customHeight="1" x14ac:dyDescent="0.25">
      <c r="A21" s="39"/>
      <c r="B21" s="44" t="str">
        <f>'AC Opening'!B32</f>
        <v>TG 4me Revision to 2020</v>
      </c>
      <c r="C21" s="44" t="str">
        <f>'AC Opening'!C32</f>
        <v>Stuebing</v>
      </c>
      <c r="D21" s="76" t="s">
        <v>108</v>
      </c>
    </row>
    <row r="22" spans="1:4" s="34" customFormat="1" ht="49.95" customHeight="1" x14ac:dyDescent="0.25">
      <c r="A22" s="39"/>
      <c r="B22" s="44" t="str">
        <f>'AC Opening'!B33</f>
        <v>TG 6ma BAN/VAN Revision</v>
      </c>
      <c r="C22" s="44" t="str">
        <f>'AC Opening'!C33</f>
        <v>Kohno</v>
      </c>
      <c r="D22" s="76" t="s">
        <v>108</v>
      </c>
    </row>
    <row r="23" spans="1:4" s="34" customFormat="1" ht="49.95" customHeight="1" x14ac:dyDescent="0.25">
      <c r="A23" s="39"/>
      <c r="B23" s="44" t="str">
        <f>'AC Opening'!B34</f>
        <v>TG 7a OCC Amendment</v>
      </c>
      <c r="C23" s="44" t="str">
        <f>'AC Opening'!C34</f>
        <v>Jang</v>
      </c>
      <c r="D23" s="76" t="s">
        <v>108</v>
      </c>
    </row>
    <row r="24" spans="1:4" s="34" customFormat="1" ht="49.95" customHeight="1" x14ac:dyDescent="0.25">
      <c r="A24" s="39"/>
      <c r="B24" s="44" t="str">
        <f>'AC Opening'!B35</f>
        <v>IG NG OWC</v>
      </c>
      <c r="C24" s="44" t="str">
        <f>'AC Opening'!C35</f>
        <v>Jang</v>
      </c>
      <c r="D24" s="76" t="s">
        <v>108</v>
      </c>
    </row>
    <row r="25" spans="1:4" s="34" customFormat="1" ht="49.95" customHeight="1" x14ac:dyDescent="0.25">
      <c r="A25" s="38"/>
      <c r="B25" s="44" t="str">
        <f>'AC Opening'!B36</f>
        <v>TG 14 IR UWB AHN New Standard - IN HIBERNATION</v>
      </c>
      <c r="C25" s="44" t="str">
        <f>'AC Opening'!C36</f>
        <v>Beecher</v>
      </c>
      <c r="D25" s="76" t="s">
        <v>108</v>
      </c>
    </row>
    <row r="26" spans="1:4" s="34" customFormat="1" ht="49.95" customHeight="1" x14ac:dyDescent="0.25">
      <c r="A26" s="39"/>
      <c r="B26" s="44" t="str">
        <f>'AC Opening'!B37</f>
        <v>TG 15 NB AHN New Standard - IN HIBERNATION</v>
      </c>
      <c r="C26" s="44" t="str">
        <f>'AC Opening'!C37</f>
        <v>Powell</v>
      </c>
      <c r="D26" s="76" t="s">
        <v>108</v>
      </c>
    </row>
    <row r="27" spans="1:4" s="34" customFormat="1" ht="49.95" customHeight="1" x14ac:dyDescent="0.25">
      <c r="A27" s="39"/>
      <c r="B27" s="44" t="str">
        <f>'AC Opening'!B38</f>
        <v>TG 16t Lic NB Amendment</v>
      </c>
      <c r="C27" s="44" t="str">
        <f>'AC Opening'!C38</f>
        <v>Godfrey</v>
      </c>
      <c r="D27" s="76" t="s">
        <v>108</v>
      </c>
    </row>
    <row r="28" spans="1:4" s="34" customFormat="1" ht="49.95" customHeight="1" x14ac:dyDescent="0.25">
      <c r="A28" s="39"/>
      <c r="B28" s="44" t="str">
        <f>'AC Opening'!B39</f>
        <v>SC THz</v>
      </c>
      <c r="C28" s="44" t="str">
        <f>'AC Opening'!C39</f>
        <v>Kurner</v>
      </c>
      <c r="D28" s="76" t="s">
        <v>108</v>
      </c>
    </row>
    <row r="29" spans="1:4" s="34" customFormat="1" ht="15" customHeight="1" x14ac:dyDescent="0.25">
      <c r="A29" s="38">
        <v>6</v>
      </c>
      <c r="B29" s="44" t="str">
        <f>'AC Opening'!B40</f>
        <v>Plans for Jan.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159</v>
      </c>
      <c r="C36" s="44" t="str">
        <f>'AC Opening'!C47</f>
        <v>Powell</v>
      </c>
    </row>
    <row r="37" spans="1:3" x14ac:dyDescent="0.25">
      <c r="B37" s="44"/>
      <c r="C37" s="44"/>
    </row>
    <row r="38" spans="1:3" x14ac:dyDescent="0.25">
      <c r="B38" s="44"/>
      <c r="C38" s="44"/>
    </row>
    <row r="39" spans="1:3" ht="17.399999999999999" x14ac:dyDescent="0.3">
      <c r="B39" s="79"/>
      <c r="C39" s="83"/>
    </row>
    <row r="40" spans="1:3" ht="17.399999999999999" x14ac:dyDescent="0.3">
      <c r="B40" s="79"/>
      <c r="C40" s="83"/>
    </row>
    <row r="41" spans="1:3" ht="17.399999999999999" x14ac:dyDescent="0.3">
      <c r="B41" s="79"/>
      <c r="C41" s="83"/>
    </row>
    <row r="42" spans="1:3" ht="17.399999999999999" x14ac:dyDescent="0.3">
      <c r="C42" s="83"/>
    </row>
    <row r="43" spans="1:3" ht="17.399999999999999" x14ac:dyDescent="0.3">
      <c r="B43" s="79"/>
      <c r="C43" s="83"/>
    </row>
    <row r="44" spans="1:3" ht="17.399999999999999" x14ac:dyDescent="0.3">
      <c r="B44" s="79"/>
      <c r="C44" s="83"/>
    </row>
    <row r="45" spans="1:3" ht="17.399999999999999" x14ac:dyDescent="0.3">
      <c r="C45" s="83"/>
    </row>
    <row r="46" spans="1:3" ht="17.399999999999999" x14ac:dyDescent="0.3">
      <c r="B46" s="79"/>
      <c r="C46" s="82"/>
    </row>
    <row r="47" spans="1:3" ht="17.399999999999999" x14ac:dyDescent="0.3">
      <c r="B47" s="79"/>
      <c r="C47" s="83"/>
    </row>
    <row r="48" spans="1:3" ht="17.399999999999999" x14ac:dyDescent="0.3">
      <c r="C48" s="83"/>
    </row>
    <row r="49" spans="2:3" ht="17.399999999999999" x14ac:dyDescent="0.3">
      <c r="B49" s="79"/>
      <c r="C49" s="83"/>
    </row>
    <row r="50" spans="2:3" ht="17.399999999999999" x14ac:dyDescent="0.3">
      <c r="C50" s="83"/>
    </row>
    <row r="51" spans="2:3" ht="17.399999999999999" x14ac:dyDescent="0.3">
      <c r="B51" s="79"/>
      <c r="C51" s="83"/>
    </row>
    <row r="52" spans="2:3" ht="17.399999999999999" x14ac:dyDescent="0.3">
      <c r="C52" s="83"/>
    </row>
    <row r="53" spans="2:3" ht="17.399999999999999" x14ac:dyDescent="0.3">
      <c r="B53" s="79"/>
      <c r="C53" s="83"/>
    </row>
    <row r="54" spans="2:3" ht="17.399999999999999" x14ac:dyDescent="0.3">
      <c r="B54" s="79"/>
      <c r="C54" s="83"/>
    </row>
    <row r="55" spans="2:3" ht="17.399999999999999" x14ac:dyDescent="0.3">
      <c r="C55" s="83"/>
    </row>
    <row r="56" spans="2:3" ht="17.399999999999999" x14ac:dyDescent="0.3">
      <c r="B56" s="79"/>
      <c r="C56" s="83"/>
    </row>
    <row r="57" spans="2:3" ht="17.399999999999999" x14ac:dyDescent="0.3">
      <c r="C57" s="83"/>
    </row>
    <row r="58" spans="2:3" ht="17.399999999999999" x14ac:dyDescent="0.3">
      <c r="B58" s="79"/>
      <c r="C58" s="83"/>
    </row>
    <row r="59" spans="2:3" ht="17.399999999999999" x14ac:dyDescent="0.3">
      <c r="C59" s="83"/>
    </row>
    <row r="60" spans="2:3" ht="17.399999999999999" x14ac:dyDescent="0.3">
      <c r="C60" s="83"/>
    </row>
    <row r="61" spans="2:3" ht="17.399999999999999" x14ac:dyDescent="0.3">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2" t="str">
        <f>Registration!A1</f>
        <v>153rd IEEE 802.15 WSN Session</v>
      </c>
      <c r="B1" s="183"/>
      <c r="C1" s="183"/>
      <c r="D1" s="183"/>
      <c r="E1" s="183"/>
      <c r="F1" s="184"/>
      <c r="H1" s="9"/>
    </row>
    <row r="2" spans="1:255" s="7" customFormat="1" ht="15" customHeight="1" thickBot="1" x14ac:dyDescent="0.35">
      <c r="A2" s="206" t="str">
        <f>_xlfn.CONCAT("Agenda for WG15 Mid-Week Plenary - ",TEXT(('AC Opening'!C2)+3,"DDDD, MMMM DD, YYYY"))</f>
        <v>Agenda for WG15 Mid-Week Plenary - Wednesday, November 13, 2024</v>
      </c>
      <c r="B2" s="207"/>
      <c r="C2" s="207"/>
      <c r="D2" s="207"/>
      <c r="E2" s="207"/>
      <c r="F2" s="208"/>
      <c r="H2" s="10"/>
    </row>
    <row r="3" spans="1:255" ht="25.05" customHeight="1" thickBot="1" x14ac:dyDescent="0.3">
      <c r="A3" s="46" t="s">
        <v>40</v>
      </c>
      <c r="B3" s="47" t="s">
        <v>43</v>
      </c>
      <c r="C3" s="48" t="s">
        <v>41</v>
      </c>
      <c r="D3" s="47" t="s">
        <v>44</v>
      </c>
      <c r="E3" s="204" t="s">
        <v>138</v>
      </c>
      <c r="F3" s="205"/>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209" t="str">
        <f>'WG Opening'!D5</f>
        <v>Beecher</v>
      </c>
      <c r="E5" s="210">
        <v>5</v>
      </c>
      <c r="F5" s="211">
        <f>F4+TIME(0,E4,0)</f>
        <v>0.4375</v>
      </c>
    </row>
    <row r="6" spans="1:255" s="6" customFormat="1" ht="30" customHeight="1" x14ac:dyDescent="0.25">
      <c r="A6" s="21">
        <f>'WG Opening'!A6</f>
        <v>1.1000000000000001</v>
      </c>
      <c r="B6" s="21" t="str">
        <f>'WG Opening'!B6</f>
        <v>II</v>
      </c>
      <c r="C6" s="70" t="s">
        <v>153</v>
      </c>
      <c r="D6" s="209"/>
      <c r="E6" s="210"/>
      <c r="F6" s="211"/>
    </row>
    <row r="7" spans="1:255" s="6" customFormat="1" ht="45" customHeight="1" x14ac:dyDescent="0.25">
      <c r="A7" s="21" t="str">
        <f>'WG Opening'!A7</f>
        <v>1.1a</v>
      </c>
      <c r="B7" s="21" t="str">
        <f>'WG Opening'!B7</f>
        <v>II</v>
      </c>
      <c r="C7" s="71" t="s">
        <v>152</v>
      </c>
      <c r="D7" s="209"/>
      <c r="E7" s="210"/>
      <c r="F7" s="211"/>
    </row>
    <row r="8" spans="1:255" s="6" customFormat="1" ht="15" customHeight="1" x14ac:dyDescent="0.25">
      <c r="A8" s="21" t="str">
        <f>'WG Opening'!A8</f>
        <v>1.1b</v>
      </c>
      <c r="B8" s="21" t="str">
        <f>'WG Opening'!B8</f>
        <v>II</v>
      </c>
      <c r="C8" s="53" t="str">
        <f>'WG Opening'!C8</f>
        <v>This Mtg. is being held Mixed-Mode as per the vote in the 802 LMSC</v>
      </c>
      <c r="D8" s="209"/>
      <c r="E8" s="210"/>
      <c r="F8" s="211"/>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9"/>
      <c r="E9" s="210"/>
      <c r="F9" s="211"/>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10"/>
      <c r="F10" s="211"/>
    </row>
    <row r="11" spans="1:255" s="6" customFormat="1" ht="15" customHeight="1" x14ac:dyDescent="0.25">
      <c r="A11" s="21" t="str">
        <f>'WG Opening'!A11</f>
        <v>1.1e</v>
      </c>
      <c r="B11" s="21" t="str">
        <f>'WG Opening'!B11</f>
        <v>II</v>
      </c>
      <c r="C11" s="53" t="str">
        <f>'WG Opening'!C11</f>
        <v>Mixed-Mode Meeting Ground Rules &amp; 75% Criteria</v>
      </c>
      <c r="D11" s="209"/>
      <c r="E11" s="210"/>
      <c r="F11" s="211"/>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25">
      <c r="A14" s="4"/>
      <c r="B14" s="8"/>
      <c r="D14" s="2"/>
      <c r="E14" s="145"/>
      <c r="F14" s="147">
        <f t="shared" si="0"/>
        <v>0.44097222222222221</v>
      </c>
    </row>
    <row r="15" spans="1:255" s="6" customFormat="1" ht="15" customHeight="1" x14ac:dyDescent="0.25">
      <c r="A15" s="4">
        <v>2</v>
      </c>
      <c r="B15" s="8"/>
      <c r="C15" s="2" t="str">
        <f>'WG Opening'!C22</f>
        <v>GENERAL AND ADMINISTRATIVE</v>
      </c>
      <c r="D15" s="2" t="str">
        <f>'WG Opening'!D26</f>
        <v>Powell</v>
      </c>
      <c r="E15" s="145"/>
      <c r="F15" s="147">
        <f t="shared" si="0"/>
        <v>0.44097222222222221</v>
      </c>
    </row>
    <row r="16" spans="1:255" ht="15" customHeight="1" x14ac:dyDescent="0.25">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JAN. 2025 802 WIRELESS PLENARY MIXED MODE MTG. - PLAN OF RECORD AND MTG INFO</v>
      </c>
      <c r="D19" s="209" t="str">
        <f>'WG Opening'!D34</f>
        <v>Powell</v>
      </c>
      <c r="E19" s="210">
        <v>5</v>
      </c>
      <c r="F19" s="211">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Jan. 12-16, 2024, with the in-person part being held at the Kobe Conventoion Center, Kobe, Japan.</v>
      </c>
      <c r="D20" s="209"/>
      <c r="E20" s="210"/>
      <c r="F20" s="211"/>
    </row>
    <row r="21" spans="1:255" customFormat="1" ht="15" customHeight="1" x14ac:dyDescent="0.25">
      <c r="A21" s="2" t="str">
        <f>'WG Opening'!A36</f>
        <v>3.1b</v>
      </c>
      <c r="B21" s="2" t="str">
        <f>'WG Opening'!B36</f>
        <v>II</v>
      </c>
      <c r="C21" s="26" t="str">
        <f>'WG Opening'!C36</f>
        <v>The 802 Wireless Chairs Adv. Committee will be held 4pm to 5:30pm on Sun. Jan. 12, 2025</v>
      </c>
      <c r="D21" s="209"/>
      <c r="E21" s="210"/>
      <c r="F21" s="211"/>
    </row>
    <row r="22" spans="1:255" customFormat="1" ht="15" customHeight="1" x14ac:dyDescent="0.25">
      <c r="A22" s="2" t="str">
        <f>'WG Opening'!A37</f>
        <v>3.1c</v>
      </c>
      <c r="B22" s="2" t="str">
        <f>'WG Opening'!B37</f>
        <v>II</v>
      </c>
      <c r="C22" s="26" t="str">
        <f>'WG Opening'!C37</f>
        <v>The 802.15 AC will be held 5:30 to 6:30pm on Sun. Jan. 12, 2025</v>
      </c>
      <c r="D22" s="209"/>
      <c r="E22" s="210"/>
      <c r="F22" s="211"/>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9"/>
      <c r="E23" s="210"/>
      <c r="F23" s="211"/>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10"/>
      <c r="F24" s="211"/>
    </row>
    <row r="25" spans="1:255" ht="15" customHeight="1" x14ac:dyDescent="0.25">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IR UWB 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207</v>
      </c>
      <c r="B47" s="2" t="s">
        <v>3</v>
      </c>
      <c r="C47" s="23" t="s">
        <v>25</v>
      </c>
      <c r="D47" s="23" t="s">
        <v>143</v>
      </c>
      <c r="E47" s="146">
        <v>10</v>
      </c>
      <c r="F47" s="147">
        <f t="shared" si="1"/>
        <v>0.46944444444444433</v>
      </c>
      <c r="G47" s="78"/>
      <c r="H47" s="64"/>
      <c r="I47" s="64"/>
      <c r="J47" s="2"/>
    </row>
    <row r="48" spans="1:255" customFormat="1" ht="15" customHeight="1" x14ac:dyDescent="0.25">
      <c r="A48" s="2">
        <v>4.21</v>
      </c>
      <c r="B48" s="2" t="s">
        <v>3</v>
      </c>
      <c r="C48" s="23"/>
      <c r="D48" s="23"/>
      <c r="E48" s="146">
        <v>0</v>
      </c>
      <c r="F48" s="147">
        <f t="shared" si="1"/>
        <v>0.47638888888888875</v>
      </c>
      <c r="G48" s="78"/>
      <c r="H48" s="64"/>
      <c r="I48" s="64"/>
      <c r="J48" s="2"/>
    </row>
    <row r="49" spans="1:255" customFormat="1" ht="15" customHeight="1" x14ac:dyDescent="0.25">
      <c r="A49" s="2">
        <v>4.22</v>
      </c>
      <c r="B49" s="2" t="s">
        <v>3</v>
      </c>
      <c r="C49" s="23"/>
      <c r="D49" s="23"/>
      <c r="E49" s="146">
        <v>0</v>
      </c>
      <c r="F49" s="147">
        <f t="shared" si="1"/>
        <v>0.47638888888888875</v>
      </c>
      <c r="G49" s="78"/>
      <c r="H49" s="64"/>
      <c r="I49" s="64"/>
      <c r="J49" s="2"/>
    </row>
    <row r="50" spans="1:255" customFormat="1" ht="15" customHeight="1" x14ac:dyDescent="0.25">
      <c r="A50" s="2">
        <v>4.2300000000000004</v>
      </c>
      <c r="B50" s="2" t="s">
        <v>3</v>
      </c>
      <c r="C50" s="23"/>
      <c r="D50" s="23"/>
      <c r="E50" s="146">
        <v>0</v>
      </c>
      <c r="F50" s="147">
        <f t="shared" si="1"/>
        <v>0.47638888888888875</v>
      </c>
      <c r="G50" s="78"/>
      <c r="H50" s="64"/>
      <c r="I50" s="64"/>
      <c r="J50" s="2"/>
    </row>
    <row r="51" spans="1:255" ht="15" customHeight="1" x14ac:dyDescent="0.25">
      <c r="A51" s="4"/>
      <c r="B51" s="2"/>
      <c r="C51" s="12"/>
      <c r="D51" s="2"/>
      <c r="E51" s="145">
        <v>0</v>
      </c>
      <c r="F51" s="147">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5">
        <v>1</v>
      </c>
      <c r="F54" s="147">
        <f t="shared" si="1"/>
        <v>0.47708333333333319</v>
      </c>
    </row>
    <row r="55" spans="1:255" customFormat="1" ht="15" x14ac:dyDescent="0.25">
      <c r="A55" s="4"/>
      <c r="B55" s="2"/>
      <c r="C55" s="28"/>
      <c r="D55" s="2"/>
      <c r="E55" s="145"/>
      <c r="F55" s="147">
        <f t="shared" si="1"/>
        <v>0.47777777777777763</v>
      </c>
    </row>
    <row r="56" spans="1:255" ht="15" customHeight="1" x14ac:dyDescent="0.25">
      <c r="A56" s="2" t="str">
        <f>'WG Opening'!A69</f>
        <v>7</v>
      </c>
      <c r="B56" s="2"/>
      <c r="C56" s="1" t="s">
        <v>196</v>
      </c>
      <c r="D56" s="2" t="str">
        <f>'WG Opening'!D69</f>
        <v>Powell</v>
      </c>
      <c r="E56" s="145">
        <v>1</v>
      </c>
      <c r="F56" s="147">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2" t="str">
        <f>Registration!A1</f>
        <v>153rd IEEE 802.15 WSN Session</v>
      </c>
      <c r="B1" s="183"/>
      <c r="C1" s="183"/>
      <c r="D1" s="183"/>
      <c r="E1" s="183"/>
      <c r="F1" s="184"/>
      <c r="G1" s="86"/>
      <c r="H1" s="60"/>
      <c r="I1" s="60"/>
      <c r="J1" s="65"/>
    </row>
    <row r="2" spans="1:256" s="7" customFormat="1" ht="15" customHeight="1" thickBot="1" x14ac:dyDescent="0.35">
      <c r="A2" s="206" t="str">
        <f>_xlfn.CONCAT("Agenda for WG15 Closing Plenary - ",TEXT(('AC Opening'!C2)+4,"DDDD, MMMM DD, YYYY"))</f>
        <v>Agenda for WG15 Closing Plenary - Thursday, November 14, 2024</v>
      </c>
      <c r="B2" s="207"/>
      <c r="C2" s="207"/>
      <c r="D2" s="207"/>
      <c r="E2" s="207"/>
      <c r="F2" s="208"/>
      <c r="G2" s="86"/>
      <c r="H2" s="59"/>
      <c r="I2" s="59"/>
      <c r="J2" s="65"/>
    </row>
    <row r="3" spans="1:256" ht="25.05" customHeight="1" thickBot="1" x14ac:dyDescent="0.3">
      <c r="A3" s="46" t="s">
        <v>40</v>
      </c>
      <c r="B3" s="47" t="s">
        <v>43</v>
      </c>
      <c r="C3" s="48" t="s">
        <v>41</v>
      </c>
      <c r="D3" s="47" t="s">
        <v>44</v>
      </c>
      <c r="E3" s="204" t="s">
        <v>138</v>
      </c>
      <c r="F3" s="205"/>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209" t="str">
        <f>'WG Opening'!D5</f>
        <v>Beecher</v>
      </c>
      <c r="E5" s="222">
        <v>5</v>
      </c>
      <c r="F5" s="211">
        <f>F4+TIME(0,E4,0)</f>
        <v>0.67152777777777772</v>
      </c>
      <c r="G5" s="87"/>
      <c r="H5" s="62"/>
      <c r="I5" s="62"/>
      <c r="J5" s="68"/>
    </row>
    <row r="6" spans="1:256" s="6" customFormat="1" ht="30" customHeight="1" x14ac:dyDescent="0.25">
      <c r="A6" s="21">
        <f>'WG Opening'!A6</f>
        <v>1.1000000000000001</v>
      </c>
      <c r="B6" s="21" t="str">
        <f>'WG Opening'!B6</f>
        <v>II</v>
      </c>
      <c r="C6" s="70" t="s">
        <v>153</v>
      </c>
      <c r="D6" s="209"/>
      <c r="E6" s="222"/>
      <c r="F6" s="211"/>
      <c r="G6" s="87"/>
      <c r="H6" s="62"/>
      <c r="I6" s="62"/>
      <c r="J6" s="68"/>
    </row>
    <row r="7" spans="1:256" s="6" customFormat="1" ht="45" customHeight="1" x14ac:dyDescent="0.25">
      <c r="A7" s="21" t="str">
        <f>'WG Opening'!A7</f>
        <v>1.1a</v>
      </c>
      <c r="B7" s="21" t="str">
        <f>'WG Opening'!B7</f>
        <v>II</v>
      </c>
      <c r="C7" s="71" t="s">
        <v>152</v>
      </c>
      <c r="D7" s="209"/>
      <c r="E7" s="222"/>
      <c r="F7" s="211"/>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9"/>
      <c r="E8" s="222"/>
      <c r="F8" s="211"/>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9"/>
      <c r="E9" s="222"/>
      <c r="F9" s="211"/>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9"/>
      <c r="E10" s="222"/>
      <c r="F10" s="211"/>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9"/>
      <c r="E11" s="222"/>
      <c r="F11" s="211"/>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25">
      <c r="A14" s="2"/>
      <c r="B14" s="2"/>
      <c r="C14" s="27"/>
      <c r="D14" s="2"/>
      <c r="E14" s="142"/>
      <c r="F14" s="147">
        <f t="shared" si="0"/>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JAN. 2025 802 WIRELESS PLENARY MIXED MODE MTG. - PLAN OF RECORD AND MTG INFO</v>
      </c>
      <c r="D19" s="209" t="str">
        <f>'WG Opening'!D34</f>
        <v>Powell</v>
      </c>
      <c r="E19" s="223">
        <v>5</v>
      </c>
      <c r="F19" s="211">
        <f t="shared" si="0"/>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Jan. 12-16, 2024, with the in-person part being held at the Kobe Conventoion Center, Kobe, Japan.</v>
      </c>
      <c r="D20" s="209"/>
      <c r="E20" s="223"/>
      <c r="F20" s="211"/>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Jan. 12, 2025</v>
      </c>
      <c r="D21" s="209"/>
      <c r="E21" s="223"/>
      <c r="F21" s="211"/>
      <c r="G21" s="78"/>
      <c r="H21" s="61"/>
      <c r="I21" s="61"/>
      <c r="J21" s="67"/>
    </row>
    <row r="22" spans="1:256" customFormat="1" ht="15" customHeight="1" x14ac:dyDescent="0.25">
      <c r="A22" s="2" t="str">
        <f>'WG Opening'!A37</f>
        <v>3.1c</v>
      </c>
      <c r="B22" s="2" t="str">
        <f>'WG Opening'!B37</f>
        <v>II</v>
      </c>
      <c r="C22" s="26" t="str">
        <f>'WG Mid-Week'!C22</f>
        <v>The 802.15 AC will be held 5:30 to 6:30pm on Sun. Jan. 12, 2025</v>
      </c>
      <c r="D22" s="209"/>
      <c r="E22" s="223"/>
      <c r="F22" s="211"/>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9"/>
      <c r="E23" s="223"/>
      <c r="F23" s="211"/>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9"/>
      <c r="E24" s="223"/>
      <c r="F24" s="211"/>
      <c r="G24" s="78"/>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1">
        <v>3</v>
      </c>
      <c r="F25" s="147">
        <f>F19+TIME(0,E19,0)</f>
        <v>0.67847222222222214</v>
      </c>
      <c r="G25" s="87"/>
      <c r="H25" s="217" t="s">
        <v>214</v>
      </c>
      <c r="I25" s="218"/>
      <c r="J25" s="219"/>
      <c r="K25" s="212" t="s">
        <v>215</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20" t="s">
        <v>166</v>
      </c>
      <c r="I26" s="215" t="s">
        <v>198</v>
      </c>
      <c r="J26" s="215" t="s">
        <v>212</v>
      </c>
      <c r="K26" s="21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1"/>
      <c r="F27" s="147">
        <f t="shared" ref="F27:F57" si="1">F26+TIME(0,E26,0)</f>
        <v>0.68055555555555547</v>
      </c>
      <c r="G27" s="87"/>
      <c r="H27" s="221"/>
      <c r="I27" s="216"/>
      <c r="J27" s="216"/>
      <c r="K27" s="2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1">
        <v>6</v>
      </c>
      <c r="F28" s="147">
        <f t="shared" si="1"/>
        <v>0.68055555555555547</v>
      </c>
      <c r="G28" s="86" t="str">
        <f>LEFT(C28,11)</f>
        <v>TG 4ab NG U</v>
      </c>
      <c r="H28" s="74">
        <v>8</v>
      </c>
      <c r="I28" s="74"/>
      <c r="J28" s="2" t="s">
        <v>229</v>
      </c>
      <c r="K28" s="2" t="s">
        <v>293</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86" t="str">
        <f t="shared" ref="G29:G46" si="2">LEFT(C29,11)</f>
        <v>SC WNG</v>
      </c>
      <c r="H29" s="74">
        <v>1</v>
      </c>
      <c r="I29" s="74"/>
      <c r="J29" s="2"/>
      <c r="K29" s="2" t="s">
        <v>281</v>
      </c>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86" t="str">
        <f t="shared" si="2"/>
        <v>IG Access</v>
      </c>
      <c r="H30" s="74">
        <v>1</v>
      </c>
      <c r="I30" s="74"/>
      <c r="J30" s="2" t="s">
        <v>230</v>
      </c>
      <c r="K30" s="2" t="s">
        <v>281</v>
      </c>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86" t="str">
        <f t="shared" si="2"/>
        <v>Joint .15/.</v>
      </c>
      <c r="H31" s="74">
        <v>1</v>
      </c>
      <c r="I31" s="74"/>
      <c r="J31" s="2"/>
      <c r="K31" s="2" t="s">
        <v>281</v>
      </c>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86" t="str">
        <f t="shared" si="2"/>
        <v>TG 4ac Priv</v>
      </c>
      <c r="H32" s="74">
        <v>2</v>
      </c>
      <c r="I32" s="74"/>
      <c r="J32" s="2" t="s">
        <v>282</v>
      </c>
      <c r="K32" s="2" t="s">
        <v>281</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86" t="str">
        <f t="shared" si="2"/>
        <v>SC IETF - u</v>
      </c>
      <c r="H33" s="74">
        <v>0</v>
      </c>
      <c r="I33" s="74"/>
      <c r="J33" s="2" t="s">
        <v>195</v>
      </c>
      <c r="K33" s="2" t="s">
        <v>281</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86" t="str">
        <f t="shared" si="2"/>
        <v>TG 4ae Asco</v>
      </c>
      <c r="H34" s="74">
        <v>2</v>
      </c>
      <c r="I34" s="74"/>
      <c r="J34" s="2"/>
      <c r="K34" s="2" t="s">
        <v>281</v>
      </c>
    </row>
    <row r="35" spans="1:256" customFormat="1" ht="15" customHeight="1" x14ac:dyDescent="0.25">
      <c r="A35" s="2" t="str">
        <f>'WG Opening'!A50</f>
        <v>4.8</v>
      </c>
      <c r="B35" s="4" t="str">
        <f>'WG Opening'!B50</f>
        <v>DT</v>
      </c>
      <c r="C35" s="8" t="str">
        <f>'WG Opening'!C50</f>
        <v>TG 9a EDHOC KMP Amendment</v>
      </c>
      <c r="D35" s="2" t="str">
        <f>'WG Opening'!D50</f>
        <v>Kivinen</v>
      </c>
      <c r="E35" s="141">
        <v>4</v>
      </c>
      <c r="F35" s="147">
        <f t="shared" si="1"/>
        <v>0.69861111111111096</v>
      </c>
      <c r="G35" s="86" t="str">
        <f t="shared" si="2"/>
        <v>TG 9a EDHOC</v>
      </c>
      <c r="H35" s="74">
        <v>4</v>
      </c>
      <c r="I35" s="74"/>
      <c r="J35" s="2"/>
      <c r="K35" s="2" t="s">
        <v>281</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1">
        <v>5</v>
      </c>
      <c r="F36" s="147">
        <f t="shared" si="1"/>
        <v>0.70138888888888873</v>
      </c>
      <c r="G36" s="86" t="str">
        <f t="shared" si="2"/>
        <v>TG 4ad NG S</v>
      </c>
      <c r="H36" s="74">
        <v>4</v>
      </c>
      <c r="I36" s="74"/>
      <c r="J36" s="2" t="s">
        <v>283</v>
      </c>
      <c r="K36" s="2" t="s">
        <v>284</v>
      </c>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0.70486111111111094</v>
      </c>
      <c r="G37" s="86" t="str">
        <f t="shared" si="2"/>
        <v>Joint .15/.</v>
      </c>
      <c r="H37" s="74">
        <v>0</v>
      </c>
      <c r="I37" s="74"/>
      <c r="J37" s="2" t="s">
        <v>283</v>
      </c>
      <c r="K37" s="2" t="s">
        <v>281</v>
      </c>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0.70833333333333315</v>
      </c>
      <c r="G38" s="86" t="str">
        <f t="shared" si="2"/>
        <v>SC MAINT/RU</v>
      </c>
      <c r="H38" s="74">
        <v>2</v>
      </c>
      <c r="I38" s="74"/>
      <c r="J38" s="2" t="s">
        <v>285</v>
      </c>
      <c r="K38" s="2" t="s">
        <v>281</v>
      </c>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0.7124999999999998</v>
      </c>
      <c r="G39" s="86" t="str">
        <f t="shared" si="2"/>
        <v>TG 4me Revi</v>
      </c>
      <c r="H39" s="74">
        <v>1</v>
      </c>
      <c r="I39" s="74"/>
      <c r="J39" s="2" t="s">
        <v>216</v>
      </c>
      <c r="K39" s="2" t="s">
        <v>286</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0.71666666666666645</v>
      </c>
      <c r="G40" s="86" t="str">
        <f t="shared" si="2"/>
        <v>TG 6ma BAN/</v>
      </c>
      <c r="H40" s="74">
        <v>4</v>
      </c>
      <c r="I40" s="74" t="s">
        <v>231</v>
      </c>
      <c r="J40" s="2" t="s">
        <v>233</v>
      </c>
      <c r="K40" s="2" t="s">
        <v>287</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0.7208333333333331</v>
      </c>
      <c r="G41" s="86" t="str">
        <f t="shared" si="2"/>
        <v>TG 7a OCC A</v>
      </c>
      <c r="H41" s="74">
        <v>3</v>
      </c>
      <c r="I41" s="74"/>
      <c r="J41" s="2" t="s">
        <v>288</v>
      </c>
      <c r="K41" s="2" t="s">
        <v>281</v>
      </c>
    </row>
    <row r="42" spans="1:256" customFormat="1" ht="15" customHeight="1" x14ac:dyDescent="0.25">
      <c r="A42" s="2" t="str">
        <f>'WG Opening'!A57</f>
        <v>4.15</v>
      </c>
      <c r="B42" s="4" t="str">
        <f>'WG Opening'!B57</f>
        <v>DT</v>
      </c>
      <c r="C42" s="8" t="str">
        <f>'WG Opening'!C57</f>
        <v>IG NG OWC</v>
      </c>
      <c r="D42" s="2" t="str">
        <f>'WG Opening'!D57</f>
        <v>Jang</v>
      </c>
      <c r="E42" s="141">
        <v>6</v>
      </c>
      <c r="F42" s="147">
        <f t="shared" si="1"/>
        <v>0.72499999999999976</v>
      </c>
      <c r="G42" s="86" t="str">
        <f t="shared" si="2"/>
        <v>IG NG OWC</v>
      </c>
      <c r="H42" s="74">
        <v>2</v>
      </c>
      <c r="I42" s="74"/>
      <c r="J42" s="2" t="s">
        <v>289</v>
      </c>
      <c r="K42" s="2" t="s">
        <v>281</v>
      </c>
    </row>
    <row r="43" spans="1:256" customFormat="1" ht="15" customHeight="1" x14ac:dyDescent="0.25">
      <c r="A43" s="2" t="str">
        <f>'WG Opening'!A58</f>
        <v>4.16</v>
      </c>
      <c r="B43" s="4" t="str">
        <f>'WG Opening'!B58</f>
        <v>DT</v>
      </c>
      <c r="C43" s="8" t="str">
        <f>'WG Opening'!C58</f>
        <v>TG 14 IR UWB AHN New Standard - IN HIBERNATION</v>
      </c>
      <c r="D43" s="2" t="str">
        <f>'WG Opening'!D58</f>
        <v>Beecher</v>
      </c>
      <c r="E43" s="141">
        <v>0</v>
      </c>
      <c r="F43" s="147">
        <f t="shared" si="1"/>
        <v>0.72916666666666641</v>
      </c>
      <c r="G43" s="86" t="str">
        <f t="shared" si="2"/>
        <v>TG 14 IR UW</v>
      </c>
      <c r="H43" s="74">
        <v>0</v>
      </c>
      <c r="I43" s="74"/>
      <c r="J43" s="2"/>
      <c r="K43" s="2" t="s">
        <v>281</v>
      </c>
    </row>
    <row r="44" spans="1:256" s="22" customFormat="1" ht="15" customHeight="1" x14ac:dyDescent="0.25">
      <c r="A44" s="2" t="str">
        <f>'WG Opening'!A59</f>
        <v>4.17</v>
      </c>
      <c r="B44" s="4" t="str">
        <f>'WG Opening'!B59</f>
        <v>DT</v>
      </c>
      <c r="C44" s="8" t="str">
        <f>'WG Opening'!C59</f>
        <v>TG 15 NB AHN New Standard - IN HIBERNATION</v>
      </c>
      <c r="D44" s="2" t="str">
        <f>'WG Opening'!D59</f>
        <v>Powell</v>
      </c>
      <c r="E44" s="141">
        <v>0</v>
      </c>
      <c r="F44" s="147">
        <f t="shared" si="1"/>
        <v>0.72916666666666641</v>
      </c>
      <c r="G44" s="86" t="str">
        <f t="shared" si="2"/>
        <v>TG 15 NB AH</v>
      </c>
      <c r="H44" s="74">
        <v>0</v>
      </c>
      <c r="I44" s="74"/>
      <c r="J44" s="2"/>
      <c r="K44" s="2" t="s">
        <v>281</v>
      </c>
    </row>
    <row r="45" spans="1:256" s="22" customFormat="1" ht="15" customHeight="1" x14ac:dyDescent="0.25">
      <c r="A45" s="2" t="str">
        <f>'WG Opening'!A60</f>
        <v>4.18</v>
      </c>
      <c r="B45" s="4" t="str">
        <f>'WG Opening'!B60</f>
        <v>DT</v>
      </c>
      <c r="C45" s="8" t="str">
        <f>'WG Opening'!C60</f>
        <v>TG 16t Lic NB Amendment</v>
      </c>
      <c r="D45" s="2" t="str">
        <f>'WG Opening'!D60</f>
        <v>Godfrey</v>
      </c>
      <c r="E45" s="141">
        <v>6</v>
      </c>
      <c r="F45" s="147">
        <f t="shared" si="1"/>
        <v>0.72916666666666641</v>
      </c>
      <c r="G45" s="86" t="str">
        <f t="shared" si="2"/>
        <v xml:space="preserve">TG 16t Lic </v>
      </c>
      <c r="H45" s="74">
        <v>4</v>
      </c>
      <c r="I45" s="74"/>
      <c r="J45" s="2" t="s">
        <v>290</v>
      </c>
      <c r="K45" s="2" t="s">
        <v>291</v>
      </c>
    </row>
    <row r="46" spans="1:256" s="22" customFormat="1" ht="15" customHeight="1" x14ac:dyDescent="0.25">
      <c r="A46" s="2" t="str">
        <f>'WG Opening'!A61</f>
        <v>4.19</v>
      </c>
      <c r="B46" s="4" t="str">
        <f>'WG Opening'!B61</f>
        <v>DT</v>
      </c>
      <c r="C46" s="8" t="str">
        <f>'WG Opening'!C61</f>
        <v>SC THz</v>
      </c>
      <c r="D46" s="2" t="str">
        <f>'WG Opening'!D61</f>
        <v>Kurner</v>
      </c>
      <c r="E46" s="141">
        <v>0</v>
      </c>
      <c r="F46" s="147">
        <f t="shared" si="1"/>
        <v>0.73333333333333306</v>
      </c>
      <c r="G46" s="86" t="str">
        <f t="shared" si="2"/>
        <v>SC THz</v>
      </c>
      <c r="H46" s="74">
        <v>2</v>
      </c>
      <c r="I46" s="74"/>
      <c r="J46" s="2" t="s">
        <v>242</v>
      </c>
      <c r="K46" s="86"/>
    </row>
    <row r="47" spans="1:256" s="22" customFormat="1" ht="15" customHeight="1" x14ac:dyDescent="0.25">
      <c r="A47" s="2">
        <v>4.1900000000000004</v>
      </c>
      <c r="B47" s="4" t="s">
        <v>3</v>
      </c>
      <c r="C47" s="23" t="s">
        <v>30</v>
      </c>
      <c r="D47" s="23" t="s">
        <v>21</v>
      </c>
      <c r="E47" s="146">
        <v>5</v>
      </c>
      <c r="F47" s="147">
        <f t="shared" si="1"/>
        <v>0.73333333333333306</v>
      </c>
      <c r="G47" s="78"/>
      <c r="H47" s="64"/>
      <c r="I47" s="64"/>
      <c r="J47" s="2"/>
    </row>
    <row r="48" spans="1:256" customFormat="1" ht="15" customHeight="1" x14ac:dyDescent="0.25">
      <c r="A48" s="149" t="s">
        <v>207</v>
      </c>
      <c r="B48" s="4" t="s">
        <v>3</v>
      </c>
      <c r="C48" s="23" t="s">
        <v>26</v>
      </c>
      <c r="D48" s="23" t="s">
        <v>19</v>
      </c>
      <c r="E48" s="146">
        <v>5</v>
      </c>
      <c r="F48" s="147">
        <f t="shared" si="1"/>
        <v>0.73680555555555527</v>
      </c>
      <c r="G48" s="78"/>
      <c r="H48" s="64"/>
      <c r="I48" s="64"/>
      <c r="J48" s="2" t="s">
        <v>292</v>
      </c>
    </row>
    <row r="49" spans="1:256" customFormat="1" ht="15" customHeight="1" x14ac:dyDescent="0.25">
      <c r="A49" s="2">
        <v>4.21</v>
      </c>
      <c r="B49" s="4" t="s">
        <v>3</v>
      </c>
      <c r="C49" s="23" t="s">
        <v>27</v>
      </c>
      <c r="D49" s="23" t="s">
        <v>157</v>
      </c>
      <c r="E49" s="146">
        <v>5</v>
      </c>
      <c r="F49" s="147">
        <f t="shared" si="1"/>
        <v>0.74027777777777748</v>
      </c>
      <c r="G49" s="78"/>
      <c r="H49" s="64"/>
      <c r="I49" s="64"/>
      <c r="J49" s="2"/>
    </row>
    <row r="50" spans="1:256" customFormat="1" ht="15" customHeight="1" x14ac:dyDescent="0.25">
      <c r="A50" s="2">
        <v>4.22</v>
      </c>
      <c r="B50" s="4" t="s">
        <v>3</v>
      </c>
      <c r="C50" s="23"/>
      <c r="D50" s="23"/>
      <c r="E50" s="146"/>
      <c r="F50" s="147">
        <f t="shared" si="1"/>
        <v>0.74374999999999969</v>
      </c>
      <c r="G50" s="78"/>
      <c r="H50" s="64"/>
      <c r="I50" s="64"/>
      <c r="J50" s="2"/>
    </row>
    <row r="51" spans="1:256" customFormat="1" ht="15" customHeight="1" x14ac:dyDescent="0.25">
      <c r="A51" s="4"/>
      <c r="B51" s="8"/>
      <c r="D51" s="2"/>
      <c r="E51" s="142"/>
      <c r="F51" s="147">
        <f t="shared" si="1"/>
        <v>0.74374999999999969</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0.74374999999999969</v>
      </c>
      <c r="G52" s="78"/>
      <c r="H52" s="61"/>
      <c r="I52" s="61"/>
      <c r="J52" s="67"/>
    </row>
    <row r="53" spans="1:256" customFormat="1" ht="15" customHeight="1" x14ac:dyDescent="0.25">
      <c r="B53" s="2"/>
      <c r="C53" s="20"/>
      <c r="D53" s="2"/>
      <c r="E53" s="142"/>
      <c r="F53" s="147">
        <f t="shared" si="1"/>
        <v>0.74444444444444413</v>
      </c>
      <c r="G53" s="78"/>
      <c r="H53" s="61"/>
      <c r="I53" s="61"/>
      <c r="J53" s="67"/>
    </row>
    <row r="54" spans="1:256" customFormat="1" ht="15" customHeight="1" x14ac:dyDescent="0.25">
      <c r="A54" s="2">
        <f>'WG Opening'!A67</f>
        <v>6</v>
      </c>
      <c r="B54" s="2"/>
      <c r="C54" s="2" t="str">
        <f>'WG Opening'!C67</f>
        <v>AOB</v>
      </c>
      <c r="D54" s="2" t="str">
        <f>'WG Opening'!D67</f>
        <v>Powell</v>
      </c>
      <c r="E54" s="142">
        <v>1</v>
      </c>
      <c r="F54" s="147">
        <f t="shared" si="1"/>
        <v>0.74444444444444413</v>
      </c>
      <c r="G54" s="78"/>
      <c r="H54" s="61"/>
      <c r="I54" s="61"/>
      <c r="J54" s="67"/>
    </row>
    <row r="55" spans="1:256" customFormat="1" ht="15" x14ac:dyDescent="0.25">
      <c r="A55" s="4"/>
      <c r="B55" s="2"/>
      <c r="C55" s="28"/>
      <c r="D55" s="2"/>
      <c r="E55" s="142"/>
      <c r="F55" s="147">
        <f t="shared" si="1"/>
        <v>0.74513888888888857</v>
      </c>
      <c r="G55" s="78"/>
      <c r="H55" s="61"/>
      <c r="I55" s="61"/>
      <c r="J55" s="67"/>
    </row>
    <row r="56" spans="1:256" customFormat="1" ht="15" x14ac:dyDescent="0.25">
      <c r="A56" s="2" t="str">
        <f>'WG Opening'!A69</f>
        <v>7</v>
      </c>
      <c r="B56" s="2"/>
      <c r="C56" s="2" t="s">
        <v>7</v>
      </c>
      <c r="D56" s="2" t="str">
        <f>'WG Opening'!D69</f>
        <v>Powell</v>
      </c>
      <c r="E56" s="142">
        <v>1</v>
      </c>
      <c r="F56" s="147">
        <f t="shared" si="1"/>
        <v>0.74513888888888857</v>
      </c>
      <c r="G56" s="78"/>
      <c r="H56" s="61"/>
      <c r="I56" s="61"/>
      <c r="J56" s="67"/>
    </row>
    <row r="57" spans="1:256" customFormat="1" ht="15" x14ac:dyDescent="0.25">
      <c r="A57" s="4"/>
      <c r="B57" s="2"/>
      <c r="C57" s="20"/>
      <c r="D57" s="20"/>
      <c r="E57" s="142"/>
      <c r="F57" s="147">
        <f t="shared" si="1"/>
        <v>0.74583333333333302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Opening'!C72</f>
        <v>ME - Motion, External        MI - Motion, Internal</v>
      </c>
      <c r="D59" s="2"/>
      <c r="E59" s="141" t="s">
        <v>5</v>
      </c>
      <c r="F59" s="147"/>
      <c r="G59" s="78"/>
      <c r="H59" s="61"/>
      <c r="I59" s="61"/>
      <c r="J59" s="67"/>
    </row>
    <row r="60" spans="1:256" ht="15" customHeight="1" x14ac:dyDescent="0.25">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232</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tabSelected="1" zoomScale="80" zoomScaleNormal="80" workbookViewId="0">
      <pane xSplit="1" ySplit="8" topLeftCell="B11"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316" t="s">
        <v>303</v>
      </c>
      <c r="B2" s="130" t="s">
        <v>258</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17"/>
      <c r="B3" s="134" t="s">
        <v>259</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17"/>
      <c r="B4" s="137" t="s">
        <v>180</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43" t="s">
        <v>167</v>
      </c>
      <c r="B5" s="318" t="s">
        <v>46</v>
      </c>
      <c r="C5" s="319"/>
      <c r="D5" s="320" t="s">
        <v>47</v>
      </c>
      <c r="E5" s="321"/>
      <c r="F5" s="321"/>
      <c r="G5" s="321"/>
      <c r="H5" s="322"/>
      <c r="I5" s="320" t="s">
        <v>48</v>
      </c>
      <c r="J5" s="321"/>
      <c r="K5" s="321"/>
      <c r="L5" s="321"/>
      <c r="M5" s="322"/>
      <c r="N5" s="320" t="s">
        <v>49</v>
      </c>
      <c r="O5" s="321"/>
      <c r="P5" s="321"/>
      <c r="Q5" s="321"/>
      <c r="R5" s="322"/>
      <c r="S5" s="320" t="s">
        <v>50</v>
      </c>
      <c r="T5" s="321"/>
      <c r="U5" s="321"/>
      <c r="V5" s="321"/>
      <c r="W5" s="322"/>
      <c r="X5" s="320" t="s">
        <v>51</v>
      </c>
      <c r="Y5" s="321"/>
      <c r="Z5" s="322"/>
      <c r="AA5" s="320" t="s">
        <v>52</v>
      </c>
      <c r="AB5" s="321"/>
      <c r="AC5" s="322"/>
    </row>
    <row r="6" spans="1:34" ht="12.6" customHeight="1" thickBot="1" x14ac:dyDescent="0.3">
      <c r="A6" s="344"/>
      <c r="B6" s="323">
        <f>DATE(2024,11,10)</f>
        <v>45606</v>
      </c>
      <c r="C6" s="324"/>
      <c r="D6" s="327">
        <f>B6+1</f>
        <v>45607</v>
      </c>
      <c r="E6" s="327"/>
      <c r="F6" s="327"/>
      <c r="G6" s="327"/>
      <c r="H6" s="328"/>
      <c r="I6" s="342">
        <f>D6+1</f>
        <v>45608</v>
      </c>
      <c r="J6" s="327"/>
      <c r="K6" s="327"/>
      <c r="L6" s="327"/>
      <c r="M6" s="328"/>
      <c r="N6" s="342">
        <f>I6+1</f>
        <v>45609</v>
      </c>
      <c r="O6" s="327"/>
      <c r="P6" s="327"/>
      <c r="Q6" s="327"/>
      <c r="R6" s="328"/>
      <c r="S6" s="342">
        <f>N6+1</f>
        <v>45610</v>
      </c>
      <c r="T6" s="327"/>
      <c r="U6" s="327"/>
      <c r="V6" s="327"/>
      <c r="W6" s="328"/>
      <c r="X6" s="362">
        <f>S6+1</f>
        <v>45611</v>
      </c>
      <c r="Y6" s="363"/>
      <c r="Z6" s="364"/>
      <c r="AA6" s="362">
        <f>X6+1</f>
        <v>45612</v>
      </c>
      <c r="AB6" s="363"/>
      <c r="AC6" s="364"/>
    </row>
    <row r="7" spans="1:34" ht="12.6" customHeight="1" x14ac:dyDescent="0.25">
      <c r="A7" s="344"/>
      <c r="B7" s="349" t="s">
        <v>197</v>
      </c>
      <c r="C7" s="350"/>
      <c r="D7" s="350"/>
      <c r="E7" s="350"/>
      <c r="F7" s="350"/>
      <c r="G7" s="350"/>
      <c r="H7" s="350"/>
      <c r="I7" s="350"/>
      <c r="J7" s="350"/>
      <c r="K7" s="350"/>
      <c r="L7" s="350"/>
      <c r="M7" s="350"/>
      <c r="N7" s="350"/>
      <c r="O7" s="350"/>
      <c r="P7" s="350"/>
      <c r="Q7" s="350"/>
      <c r="R7" s="350"/>
      <c r="S7" s="350"/>
      <c r="T7" s="350"/>
      <c r="U7" s="350"/>
      <c r="V7" s="350"/>
      <c r="W7" s="351"/>
      <c r="X7" s="89"/>
      <c r="Y7" s="90"/>
      <c r="Z7" s="91"/>
      <c r="AA7" s="89"/>
      <c r="AB7" s="90"/>
      <c r="AC7" s="91"/>
    </row>
    <row r="8" spans="1:34" s="43" customFormat="1" ht="38.25" customHeight="1" thickBot="1" x14ac:dyDescent="0.3">
      <c r="A8" s="345"/>
      <c r="B8" s="325" t="s">
        <v>213</v>
      </c>
      <c r="C8" s="326"/>
      <c r="D8" s="180" t="s">
        <v>115</v>
      </c>
      <c r="E8" s="172" t="s">
        <v>125</v>
      </c>
      <c r="F8" s="172" t="s">
        <v>126</v>
      </c>
      <c r="G8" s="172" t="s">
        <v>127</v>
      </c>
      <c r="H8" s="179" t="s">
        <v>267</v>
      </c>
      <c r="I8" s="180" t="s">
        <v>115</v>
      </c>
      <c r="J8" s="172" t="s">
        <v>125</v>
      </c>
      <c r="K8" s="172" t="s">
        <v>126</v>
      </c>
      <c r="L8" s="172" t="s">
        <v>127</v>
      </c>
      <c r="M8" s="179" t="s">
        <v>267</v>
      </c>
      <c r="N8" s="180" t="s">
        <v>115</v>
      </c>
      <c r="O8" s="172" t="s">
        <v>125</v>
      </c>
      <c r="P8" s="172" t="s">
        <v>126</v>
      </c>
      <c r="Q8" s="172" t="s">
        <v>127</v>
      </c>
      <c r="R8" s="179" t="s">
        <v>267</v>
      </c>
      <c r="S8" s="180" t="s">
        <v>115</v>
      </c>
      <c r="T8" s="172" t="s">
        <v>125</v>
      </c>
      <c r="U8" s="172" t="s">
        <v>126</v>
      </c>
      <c r="V8" s="172" t="s">
        <v>127</v>
      </c>
      <c r="W8" s="179" t="s">
        <v>267</v>
      </c>
      <c r="X8" s="89"/>
      <c r="Y8" s="90"/>
      <c r="Z8" s="91"/>
      <c r="AA8" s="89"/>
      <c r="AB8" s="90"/>
      <c r="AC8" s="91"/>
    </row>
    <row r="9" spans="1:34" ht="15" customHeight="1" x14ac:dyDescent="0.25">
      <c r="A9" s="92" t="s">
        <v>53</v>
      </c>
      <c r="B9" s="90"/>
      <c r="C9" s="91"/>
      <c r="D9" s="332" t="s">
        <v>54</v>
      </c>
      <c r="E9" s="332"/>
      <c r="F9" s="332"/>
      <c r="G9" s="346"/>
      <c r="H9" s="333"/>
      <c r="I9" s="347" t="s">
        <v>54</v>
      </c>
      <c r="J9" s="332"/>
      <c r="K9" s="332"/>
      <c r="L9" s="332"/>
      <c r="M9" s="333"/>
      <c r="N9" s="347" t="s">
        <v>54</v>
      </c>
      <c r="O9" s="332"/>
      <c r="P9" s="332"/>
      <c r="Q9" s="332"/>
      <c r="R9" s="333"/>
      <c r="S9" s="347" t="s">
        <v>54</v>
      </c>
      <c r="T9" s="332"/>
      <c r="U9" s="332"/>
      <c r="V9" s="332"/>
      <c r="W9" s="333"/>
      <c r="X9" s="89"/>
      <c r="Y9" s="90"/>
      <c r="Z9" s="91"/>
      <c r="AA9" s="89"/>
      <c r="AB9" s="90"/>
      <c r="AC9" s="91"/>
      <c r="AE9"/>
    </row>
    <row r="10" spans="1:34" ht="15" customHeight="1" thickBot="1" x14ac:dyDescent="0.3">
      <c r="A10" s="93" t="s">
        <v>55</v>
      </c>
      <c r="B10" s="90"/>
      <c r="C10" s="91"/>
      <c r="D10" s="334"/>
      <c r="E10" s="334"/>
      <c r="F10" s="334"/>
      <c r="G10" s="334"/>
      <c r="H10" s="335"/>
      <c r="I10" s="348"/>
      <c r="J10" s="334"/>
      <c r="K10" s="334"/>
      <c r="L10" s="334"/>
      <c r="M10" s="335"/>
      <c r="N10" s="348"/>
      <c r="O10" s="334"/>
      <c r="P10" s="334"/>
      <c r="Q10" s="334"/>
      <c r="R10" s="335"/>
      <c r="S10" s="348"/>
      <c r="T10" s="334"/>
      <c r="U10" s="334"/>
      <c r="V10" s="334"/>
      <c r="W10" s="335"/>
      <c r="X10" s="89"/>
      <c r="Y10" s="90"/>
      <c r="Z10" s="91"/>
      <c r="AA10" s="89"/>
      <c r="AB10" s="90"/>
      <c r="AC10" s="91"/>
      <c r="AE10"/>
    </row>
    <row r="11" spans="1:34" ht="15" customHeight="1" x14ac:dyDescent="0.25">
      <c r="A11" s="94" t="s">
        <v>56</v>
      </c>
      <c r="B11" s="90"/>
      <c r="C11" s="91"/>
      <c r="D11" s="377" t="s">
        <v>262</v>
      </c>
      <c r="E11" s="378"/>
      <c r="F11" s="378"/>
      <c r="G11" s="378"/>
      <c r="H11" s="379"/>
      <c r="I11" s="329" t="s">
        <v>269</v>
      </c>
      <c r="J11" s="224"/>
      <c r="K11" s="371" t="s">
        <v>251</v>
      </c>
      <c r="L11" s="303" t="s">
        <v>147</v>
      </c>
      <c r="M11" s="224"/>
      <c r="N11" s="352" t="s">
        <v>134</v>
      </c>
      <c r="O11" s="353"/>
      <c r="P11" s="353"/>
      <c r="Q11" s="353"/>
      <c r="R11" s="354"/>
      <c r="S11" s="329" t="s">
        <v>269</v>
      </c>
      <c r="T11" s="365" t="s">
        <v>33</v>
      </c>
      <c r="U11" s="276" t="s">
        <v>141</v>
      </c>
      <c r="V11" s="303" t="s">
        <v>147</v>
      </c>
      <c r="W11" s="224"/>
      <c r="X11" s="89"/>
      <c r="Y11" s="90"/>
      <c r="Z11" s="91"/>
      <c r="AA11" s="89"/>
      <c r="AB11" s="90"/>
      <c r="AC11" s="91"/>
      <c r="AE11"/>
    </row>
    <row r="12" spans="1:34" ht="15" customHeight="1" thickBot="1" x14ac:dyDescent="0.3">
      <c r="A12" s="94" t="s">
        <v>58</v>
      </c>
      <c r="B12" s="90"/>
      <c r="C12" s="91"/>
      <c r="D12" s="380"/>
      <c r="E12" s="381"/>
      <c r="F12" s="381"/>
      <c r="G12" s="381"/>
      <c r="H12" s="382"/>
      <c r="I12" s="330"/>
      <c r="J12" s="225"/>
      <c r="K12" s="372"/>
      <c r="L12" s="304"/>
      <c r="M12" s="225"/>
      <c r="N12" s="355"/>
      <c r="O12" s="356"/>
      <c r="P12" s="356"/>
      <c r="Q12" s="356"/>
      <c r="R12" s="357"/>
      <c r="S12" s="330"/>
      <c r="T12" s="366"/>
      <c r="U12" s="277"/>
      <c r="V12" s="304"/>
      <c r="W12" s="225"/>
      <c r="X12" s="89"/>
      <c r="Y12" s="90"/>
      <c r="Z12" s="91"/>
      <c r="AA12" s="89"/>
      <c r="AB12" s="90"/>
      <c r="AC12" s="91"/>
      <c r="AE12"/>
    </row>
    <row r="13" spans="1:34" ht="15" customHeight="1" x14ac:dyDescent="0.25">
      <c r="A13" s="94" t="s">
        <v>59</v>
      </c>
      <c r="B13" s="90"/>
      <c r="C13" s="91"/>
      <c r="D13" s="380"/>
      <c r="E13" s="381"/>
      <c r="F13" s="381"/>
      <c r="G13" s="381"/>
      <c r="H13" s="382"/>
      <c r="I13" s="330"/>
      <c r="J13" s="225"/>
      <c r="K13" s="372"/>
      <c r="L13" s="304"/>
      <c r="M13" s="225"/>
      <c r="N13" s="358" t="s">
        <v>269</v>
      </c>
      <c r="O13" s="224"/>
      <c r="P13" s="224"/>
      <c r="Q13" s="360" t="s">
        <v>275</v>
      </c>
      <c r="R13" s="224"/>
      <c r="S13" s="330"/>
      <c r="T13" s="366"/>
      <c r="U13" s="277"/>
      <c r="V13" s="304"/>
      <c r="W13" s="225"/>
      <c r="X13" s="89"/>
      <c r="Y13" s="90"/>
      <c r="Z13" s="91"/>
      <c r="AA13" s="377" t="s">
        <v>266</v>
      </c>
      <c r="AB13" s="378"/>
      <c r="AC13" s="379"/>
    </row>
    <row r="14" spans="1:34" ht="15" customHeight="1" thickBot="1" x14ac:dyDescent="0.3">
      <c r="A14" s="94" t="s">
        <v>60</v>
      </c>
      <c r="B14" s="90"/>
      <c r="C14" s="91"/>
      <c r="D14" s="383"/>
      <c r="E14" s="384"/>
      <c r="F14" s="384"/>
      <c r="G14" s="384"/>
      <c r="H14" s="385"/>
      <c r="I14" s="331"/>
      <c r="J14" s="226"/>
      <c r="K14" s="373"/>
      <c r="L14" s="305"/>
      <c r="M14" s="226"/>
      <c r="N14" s="359"/>
      <c r="O14" s="226"/>
      <c r="P14" s="226"/>
      <c r="Q14" s="361"/>
      <c r="R14" s="226"/>
      <c r="S14" s="331"/>
      <c r="T14" s="367"/>
      <c r="U14" s="278"/>
      <c r="V14" s="305"/>
      <c r="W14" s="226"/>
      <c r="X14" s="89"/>
      <c r="Y14" s="90"/>
      <c r="Z14" s="91"/>
      <c r="AA14" s="380"/>
      <c r="AB14" s="381"/>
      <c r="AC14" s="382"/>
    </row>
    <row r="15" spans="1:34" ht="15" customHeight="1" thickBot="1" x14ac:dyDescent="0.3">
      <c r="A15" s="95" t="s">
        <v>61</v>
      </c>
      <c r="B15" s="90"/>
      <c r="C15" s="91"/>
      <c r="D15" s="310" t="s">
        <v>62</v>
      </c>
      <c r="E15" s="310"/>
      <c r="F15" s="310"/>
      <c r="G15" s="310"/>
      <c r="H15" s="311"/>
      <c r="I15" s="309" t="s">
        <v>62</v>
      </c>
      <c r="J15" s="310"/>
      <c r="K15" s="310"/>
      <c r="L15" s="310"/>
      <c r="M15" s="311"/>
      <c r="N15" s="309" t="s">
        <v>62</v>
      </c>
      <c r="O15" s="310"/>
      <c r="P15" s="310"/>
      <c r="Q15" s="310"/>
      <c r="R15" s="311"/>
      <c r="S15" s="309" t="s">
        <v>62</v>
      </c>
      <c r="T15" s="310"/>
      <c r="U15" s="310"/>
      <c r="V15" s="310"/>
      <c r="W15" s="311"/>
      <c r="X15" s="89"/>
      <c r="Y15" s="90"/>
      <c r="Z15" s="91"/>
      <c r="AA15" s="380"/>
      <c r="AB15" s="381"/>
      <c r="AC15" s="382"/>
      <c r="AE15"/>
      <c r="AF15"/>
      <c r="AG15"/>
      <c r="AH15"/>
    </row>
    <row r="16" spans="1:34" ht="15" customHeight="1" x14ac:dyDescent="0.25">
      <c r="A16" s="96" t="s">
        <v>63</v>
      </c>
      <c r="B16" s="90"/>
      <c r="C16" s="91"/>
      <c r="D16" s="374" t="s">
        <v>136</v>
      </c>
      <c r="E16" s="375"/>
      <c r="F16" s="375"/>
      <c r="G16" s="375"/>
      <c r="H16" s="376"/>
      <c r="I16" s="336" t="s">
        <v>225</v>
      </c>
      <c r="J16" s="224"/>
      <c r="K16" s="368" t="s">
        <v>237</v>
      </c>
      <c r="L16" s="283" t="s">
        <v>268</v>
      </c>
      <c r="M16" s="273">
        <v>802.18</v>
      </c>
      <c r="N16" s="374" t="s">
        <v>301</v>
      </c>
      <c r="O16" s="375"/>
      <c r="P16" s="375"/>
      <c r="Q16" s="375"/>
      <c r="R16" s="376"/>
      <c r="S16" s="329" t="s">
        <v>269</v>
      </c>
      <c r="T16" s="279" t="s">
        <v>294</v>
      </c>
      <c r="U16" s="368" t="s">
        <v>237</v>
      </c>
      <c r="V16" s="283" t="s">
        <v>268</v>
      </c>
      <c r="W16" s="224"/>
      <c r="X16" s="89"/>
      <c r="Y16" s="90"/>
      <c r="Z16" s="91"/>
      <c r="AA16" s="380"/>
      <c r="AB16" s="381"/>
      <c r="AC16" s="382"/>
      <c r="AE16"/>
      <c r="AF16"/>
      <c r="AG16"/>
      <c r="AH16"/>
    </row>
    <row r="17" spans="1:34" ht="15" customHeight="1" thickBot="1" x14ac:dyDescent="0.3">
      <c r="A17" s="96" t="s">
        <v>64</v>
      </c>
      <c r="B17" s="90"/>
      <c r="C17" s="91"/>
      <c r="D17" s="352"/>
      <c r="E17" s="353"/>
      <c r="F17" s="353"/>
      <c r="G17" s="353"/>
      <c r="H17" s="354"/>
      <c r="I17" s="337"/>
      <c r="J17" s="225"/>
      <c r="K17" s="369"/>
      <c r="L17" s="284"/>
      <c r="M17" s="274"/>
      <c r="N17" s="355"/>
      <c r="O17" s="356"/>
      <c r="P17" s="356"/>
      <c r="Q17" s="356"/>
      <c r="R17" s="357"/>
      <c r="S17" s="330"/>
      <c r="T17" s="280"/>
      <c r="U17" s="369"/>
      <c r="V17" s="284"/>
      <c r="W17" s="225"/>
      <c r="X17" s="89"/>
      <c r="Y17" s="90"/>
      <c r="Z17" s="91"/>
      <c r="AA17" s="380"/>
      <c r="AB17" s="381"/>
      <c r="AC17" s="382"/>
      <c r="AE17"/>
      <c r="AF17"/>
      <c r="AG17"/>
      <c r="AH17"/>
    </row>
    <row r="18" spans="1:34" ht="15" customHeight="1" x14ac:dyDescent="0.25">
      <c r="A18" s="96" t="s">
        <v>65</v>
      </c>
      <c r="B18" s="90"/>
      <c r="C18" s="91"/>
      <c r="D18" s="352"/>
      <c r="E18" s="353"/>
      <c r="F18" s="353"/>
      <c r="G18" s="353"/>
      <c r="H18" s="354"/>
      <c r="I18" s="337"/>
      <c r="J18" s="225"/>
      <c r="K18" s="369"/>
      <c r="L18" s="284"/>
      <c r="M18" s="274"/>
      <c r="N18" s="374" t="s">
        <v>205</v>
      </c>
      <c r="O18" s="375"/>
      <c r="P18" s="375"/>
      <c r="Q18" s="375"/>
      <c r="R18" s="376"/>
      <c r="S18" s="330"/>
      <c r="T18" s="280"/>
      <c r="U18" s="369"/>
      <c r="V18" s="284"/>
      <c r="W18" s="225"/>
      <c r="X18" s="89"/>
      <c r="Y18" s="90"/>
      <c r="Z18" s="91"/>
      <c r="AA18" s="380"/>
      <c r="AB18" s="381"/>
      <c r="AC18" s="382"/>
      <c r="AE18"/>
      <c r="AF18"/>
      <c r="AG18"/>
      <c r="AH18"/>
    </row>
    <row r="19" spans="1:34" ht="15" customHeight="1" thickBot="1" x14ac:dyDescent="0.3">
      <c r="A19" s="96" t="s">
        <v>66</v>
      </c>
      <c r="B19" s="90"/>
      <c r="C19" s="91"/>
      <c r="D19" s="355"/>
      <c r="E19" s="356"/>
      <c r="F19" s="356"/>
      <c r="G19" s="356"/>
      <c r="H19" s="357"/>
      <c r="I19" s="338"/>
      <c r="J19" s="226"/>
      <c r="K19" s="370"/>
      <c r="L19" s="285"/>
      <c r="M19" s="275"/>
      <c r="N19" s="355"/>
      <c r="O19" s="356"/>
      <c r="P19" s="356"/>
      <c r="Q19" s="356"/>
      <c r="R19" s="357"/>
      <c r="S19" s="331"/>
      <c r="T19" s="281"/>
      <c r="U19" s="370"/>
      <c r="V19" s="285"/>
      <c r="W19" s="226"/>
      <c r="X19" s="89"/>
      <c r="Y19" s="90"/>
      <c r="Z19" s="91"/>
      <c r="AA19" s="380"/>
      <c r="AB19" s="381"/>
      <c r="AC19" s="382"/>
    </row>
    <row r="20" spans="1:34" ht="15" customHeight="1" thickBot="1" x14ac:dyDescent="0.3">
      <c r="A20" s="93" t="s">
        <v>67</v>
      </c>
      <c r="B20" s="90"/>
      <c r="C20" s="91"/>
      <c r="D20" s="332" t="s">
        <v>145</v>
      </c>
      <c r="E20" s="332"/>
      <c r="F20" s="332"/>
      <c r="G20" s="332"/>
      <c r="H20" s="333"/>
      <c r="I20" s="332" t="s">
        <v>145</v>
      </c>
      <c r="J20" s="332"/>
      <c r="K20" s="332"/>
      <c r="L20" s="332"/>
      <c r="M20" s="333"/>
      <c r="N20" s="332" t="s">
        <v>145</v>
      </c>
      <c r="O20" s="332"/>
      <c r="P20" s="332"/>
      <c r="Q20" s="332"/>
      <c r="R20" s="333"/>
      <c r="S20" s="332" t="s">
        <v>145</v>
      </c>
      <c r="T20" s="332"/>
      <c r="U20" s="332"/>
      <c r="V20" s="332"/>
      <c r="W20" s="333"/>
      <c r="X20" s="89"/>
      <c r="Y20" s="90"/>
      <c r="Z20" s="91"/>
      <c r="AA20" s="380"/>
      <c r="AB20" s="381"/>
      <c r="AC20" s="382"/>
    </row>
    <row r="21" spans="1:34" ht="15" customHeight="1" thickBot="1" x14ac:dyDescent="0.3">
      <c r="A21" s="93" t="s">
        <v>68</v>
      </c>
      <c r="B21" s="90"/>
      <c r="C21" s="91"/>
      <c r="D21" s="334"/>
      <c r="E21" s="334"/>
      <c r="F21" s="334"/>
      <c r="G21" s="334"/>
      <c r="H21" s="335"/>
      <c r="I21" s="334"/>
      <c r="J21" s="334"/>
      <c r="K21" s="334"/>
      <c r="L21" s="334"/>
      <c r="M21" s="335"/>
      <c r="N21" s="334"/>
      <c r="O21" s="334"/>
      <c r="P21" s="334"/>
      <c r="Q21" s="334"/>
      <c r="R21" s="335"/>
      <c r="S21" s="334"/>
      <c r="T21" s="334"/>
      <c r="U21" s="334"/>
      <c r="V21" s="334"/>
      <c r="W21" s="335"/>
      <c r="X21" s="377" t="s">
        <v>261</v>
      </c>
      <c r="Y21" s="378"/>
      <c r="Z21" s="379"/>
      <c r="AA21" s="380"/>
      <c r="AB21" s="381"/>
      <c r="AC21" s="382"/>
    </row>
    <row r="22" spans="1:34" ht="15" customHeight="1" thickBot="1" x14ac:dyDescent="0.3">
      <c r="A22" s="96" t="s">
        <v>69</v>
      </c>
      <c r="B22" s="90"/>
      <c r="C22" s="91"/>
      <c r="D22" s="329" t="s">
        <v>269</v>
      </c>
      <c r="E22" s="339" t="s">
        <v>270</v>
      </c>
      <c r="F22" s="276" t="s">
        <v>141</v>
      </c>
      <c r="G22" s="224"/>
      <c r="H22" s="224"/>
      <c r="I22" s="329" t="s">
        <v>269</v>
      </c>
      <c r="J22" s="339" t="s">
        <v>270</v>
      </c>
      <c r="K22" s="276" t="s">
        <v>141</v>
      </c>
      <c r="L22" s="303" t="s">
        <v>147</v>
      </c>
      <c r="M22" s="224"/>
      <c r="N22" s="329" t="s">
        <v>269</v>
      </c>
      <c r="O22" s="339" t="s">
        <v>270</v>
      </c>
      <c r="P22" s="276" t="s">
        <v>141</v>
      </c>
      <c r="Q22" s="303" t="s">
        <v>140</v>
      </c>
      <c r="R22" s="224"/>
      <c r="S22" s="329" t="s">
        <v>269</v>
      </c>
      <c r="T22" s="339" t="s">
        <v>270</v>
      </c>
      <c r="U22" s="306" t="s">
        <v>57</v>
      </c>
      <c r="V22" s="371" t="s">
        <v>251</v>
      </c>
      <c r="W22" s="224"/>
      <c r="X22" s="380"/>
      <c r="Y22" s="381"/>
      <c r="Z22" s="382"/>
      <c r="AA22" s="380"/>
      <c r="AB22" s="381"/>
      <c r="AC22" s="382"/>
    </row>
    <row r="23" spans="1:34" ht="15" customHeight="1" x14ac:dyDescent="0.25">
      <c r="A23" s="96" t="s">
        <v>70</v>
      </c>
      <c r="B23" s="269" t="s">
        <v>236</v>
      </c>
      <c r="C23" s="270"/>
      <c r="D23" s="330"/>
      <c r="E23" s="340"/>
      <c r="F23" s="277"/>
      <c r="G23" s="225"/>
      <c r="H23" s="225"/>
      <c r="I23" s="330"/>
      <c r="J23" s="340"/>
      <c r="K23" s="277"/>
      <c r="L23" s="304"/>
      <c r="M23" s="225"/>
      <c r="N23" s="330"/>
      <c r="O23" s="340"/>
      <c r="P23" s="277"/>
      <c r="Q23" s="304"/>
      <c r="R23" s="225"/>
      <c r="S23" s="330"/>
      <c r="T23" s="340"/>
      <c r="U23" s="307"/>
      <c r="V23" s="372"/>
      <c r="W23" s="225"/>
      <c r="X23" s="380"/>
      <c r="Y23" s="381"/>
      <c r="Z23" s="382"/>
      <c r="AA23" s="380"/>
      <c r="AB23" s="381"/>
      <c r="AC23" s="382"/>
    </row>
    <row r="24" spans="1:34" ht="15" customHeight="1" thickBot="1" x14ac:dyDescent="0.3">
      <c r="A24" s="96" t="s">
        <v>71</v>
      </c>
      <c r="B24" s="271"/>
      <c r="C24" s="272"/>
      <c r="D24" s="330"/>
      <c r="E24" s="340"/>
      <c r="F24" s="277"/>
      <c r="G24" s="225"/>
      <c r="H24" s="225"/>
      <c r="I24" s="330"/>
      <c r="J24" s="340"/>
      <c r="K24" s="277"/>
      <c r="L24" s="304"/>
      <c r="M24" s="225"/>
      <c r="N24" s="330"/>
      <c r="O24" s="340"/>
      <c r="P24" s="277"/>
      <c r="Q24" s="304"/>
      <c r="R24" s="225"/>
      <c r="S24" s="330"/>
      <c r="T24" s="340"/>
      <c r="U24" s="307"/>
      <c r="V24" s="372"/>
      <c r="W24" s="225"/>
      <c r="X24" s="380"/>
      <c r="Y24" s="381"/>
      <c r="Z24" s="382"/>
      <c r="AA24" s="380"/>
      <c r="AB24" s="381"/>
      <c r="AC24" s="382"/>
    </row>
    <row r="25" spans="1:34" ht="15" customHeight="1" thickBot="1" x14ac:dyDescent="0.3">
      <c r="A25" s="96" t="s">
        <v>72</v>
      </c>
      <c r="B25" s="90"/>
      <c r="C25" s="91"/>
      <c r="D25" s="331"/>
      <c r="E25" s="341"/>
      <c r="F25" s="278"/>
      <c r="G25" s="226"/>
      <c r="H25" s="226"/>
      <c r="I25" s="331"/>
      <c r="J25" s="341"/>
      <c r="K25" s="278"/>
      <c r="L25" s="305"/>
      <c r="M25" s="226"/>
      <c r="N25" s="331"/>
      <c r="O25" s="341"/>
      <c r="P25" s="278"/>
      <c r="Q25" s="305"/>
      <c r="R25" s="226"/>
      <c r="S25" s="331"/>
      <c r="T25" s="341"/>
      <c r="U25" s="308"/>
      <c r="V25" s="373"/>
      <c r="W25" s="226"/>
      <c r="X25" s="380"/>
      <c r="Y25" s="381"/>
      <c r="Z25" s="382"/>
      <c r="AA25" s="380"/>
      <c r="AB25" s="381"/>
      <c r="AC25" s="382"/>
    </row>
    <row r="26" spans="1:34" ht="15" customHeight="1" thickBot="1" x14ac:dyDescent="0.3">
      <c r="A26" s="95" t="s">
        <v>73</v>
      </c>
      <c r="B26" s="90"/>
      <c r="C26" s="91"/>
      <c r="D26" s="309" t="s">
        <v>62</v>
      </c>
      <c r="E26" s="310"/>
      <c r="F26" s="310"/>
      <c r="G26" s="310"/>
      <c r="H26" s="311"/>
      <c r="I26" s="309" t="s">
        <v>62</v>
      </c>
      <c r="J26" s="310"/>
      <c r="K26" s="310"/>
      <c r="L26" s="310"/>
      <c r="M26" s="311"/>
      <c r="N26" s="309" t="s">
        <v>62</v>
      </c>
      <c r="O26" s="310"/>
      <c r="P26" s="310"/>
      <c r="Q26" s="310"/>
      <c r="R26" s="311"/>
      <c r="S26" s="309" t="s">
        <v>62</v>
      </c>
      <c r="T26" s="310"/>
      <c r="U26" s="310"/>
      <c r="V26" s="310"/>
      <c r="W26" s="311"/>
      <c r="X26" s="380"/>
      <c r="Y26" s="381"/>
      <c r="Z26" s="382"/>
      <c r="AA26" s="380"/>
      <c r="AB26" s="381"/>
      <c r="AC26" s="382"/>
    </row>
    <row r="27" spans="1:34" ht="15" customHeight="1" x14ac:dyDescent="0.25">
      <c r="A27" s="94" t="s">
        <v>74</v>
      </c>
      <c r="B27" s="292" t="s">
        <v>245</v>
      </c>
      <c r="C27" s="293"/>
      <c r="D27" s="224"/>
      <c r="E27" s="312" t="s">
        <v>250</v>
      </c>
      <c r="F27" s="306" t="s">
        <v>57</v>
      </c>
      <c r="G27" s="283" t="s">
        <v>268</v>
      </c>
      <c r="H27" s="273">
        <v>802.18</v>
      </c>
      <c r="I27" s="224"/>
      <c r="J27" s="279" t="s">
        <v>294</v>
      </c>
      <c r="K27" s="306" t="s">
        <v>57</v>
      </c>
      <c r="L27" s="398" t="s">
        <v>275</v>
      </c>
      <c r="M27" s="273" t="s">
        <v>217</v>
      </c>
      <c r="N27" s="224"/>
      <c r="O27" s="312" t="s">
        <v>250</v>
      </c>
      <c r="P27" s="306" t="s">
        <v>57</v>
      </c>
      <c r="Q27" s="283" t="s">
        <v>268</v>
      </c>
      <c r="R27" s="273">
        <v>802.24</v>
      </c>
      <c r="S27" s="374" t="s">
        <v>137</v>
      </c>
      <c r="T27" s="375"/>
      <c r="U27" s="375"/>
      <c r="V27" s="375"/>
      <c r="W27" s="376"/>
      <c r="X27" s="380"/>
      <c r="Y27" s="381"/>
      <c r="Z27" s="382"/>
      <c r="AA27" s="380"/>
      <c r="AB27" s="381"/>
      <c r="AC27" s="382"/>
    </row>
    <row r="28" spans="1:34" ht="15" customHeight="1" thickBot="1" x14ac:dyDescent="0.3">
      <c r="A28" s="96" t="s">
        <v>75</v>
      </c>
      <c r="B28" s="294"/>
      <c r="C28" s="295"/>
      <c r="D28" s="225"/>
      <c r="E28" s="313"/>
      <c r="F28" s="307"/>
      <c r="G28" s="284"/>
      <c r="H28" s="274"/>
      <c r="I28" s="225"/>
      <c r="J28" s="280"/>
      <c r="K28" s="307"/>
      <c r="L28" s="399"/>
      <c r="M28" s="274"/>
      <c r="N28" s="225"/>
      <c r="O28" s="313"/>
      <c r="P28" s="307"/>
      <c r="Q28" s="284"/>
      <c r="R28" s="274"/>
      <c r="S28" s="352"/>
      <c r="T28" s="353"/>
      <c r="U28" s="353"/>
      <c r="V28" s="353"/>
      <c r="W28" s="354"/>
      <c r="X28" s="380"/>
      <c r="Y28" s="381"/>
      <c r="Z28" s="382"/>
      <c r="AA28" s="383"/>
      <c r="AB28" s="384"/>
      <c r="AC28" s="385"/>
    </row>
    <row r="29" spans="1:34" ht="15" customHeight="1" thickBot="1" x14ac:dyDescent="0.3">
      <c r="A29" s="96" t="s">
        <v>76</v>
      </c>
      <c r="B29" s="296"/>
      <c r="C29" s="297"/>
      <c r="D29" s="225"/>
      <c r="E29" s="313"/>
      <c r="F29" s="307"/>
      <c r="G29" s="284"/>
      <c r="H29" s="274"/>
      <c r="I29" s="225"/>
      <c r="J29" s="280"/>
      <c r="K29" s="307"/>
      <c r="L29" s="399"/>
      <c r="M29" s="274"/>
      <c r="N29" s="225"/>
      <c r="O29" s="313"/>
      <c r="P29" s="307"/>
      <c r="Q29" s="284"/>
      <c r="R29" s="274"/>
      <c r="S29" s="352"/>
      <c r="T29" s="353"/>
      <c r="U29" s="353"/>
      <c r="V29" s="353"/>
      <c r="W29" s="354"/>
      <c r="X29" s="380"/>
      <c r="Y29" s="381"/>
      <c r="Z29" s="382"/>
      <c r="AA29" s="89"/>
      <c r="AB29" s="90"/>
      <c r="AC29" s="91"/>
    </row>
    <row r="30" spans="1:34" ht="15" customHeight="1" thickBot="1" x14ac:dyDescent="0.3">
      <c r="A30" s="96" t="s">
        <v>77</v>
      </c>
      <c r="B30" s="269" t="s">
        <v>133</v>
      </c>
      <c r="C30" s="270"/>
      <c r="D30" s="226"/>
      <c r="E30" s="314"/>
      <c r="F30" s="308"/>
      <c r="G30" s="285"/>
      <c r="H30" s="275"/>
      <c r="I30" s="226"/>
      <c r="J30" s="281"/>
      <c r="K30" s="308"/>
      <c r="L30" s="400"/>
      <c r="M30" s="275"/>
      <c r="N30" s="226"/>
      <c r="O30" s="314"/>
      <c r="P30" s="308"/>
      <c r="Q30" s="285"/>
      <c r="R30" s="275"/>
      <c r="S30" s="355"/>
      <c r="T30" s="356"/>
      <c r="U30" s="356"/>
      <c r="V30" s="356"/>
      <c r="W30" s="357"/>
      <c r="X30" s="383"/>
      <c r="Y30" s="384"/>
      <c r="Z30" s="385"/>
      <c r="AA30" s="89"/>
      <c r="AB30" s="90"/>
      <c r="AC30" s="91"/>
    </row>
    <row r="31" spans="1:34" ht="15" customHeight="1" thickBot="1" x14ac:dyDescent="0.3">
      <c r="A31" s="93" t="s">
        <v>78</v>
      </c>
      <c r="B31" s="271"/>
      <c r="C31" s="272"/>
      <c r="D31" s="176"/>
      <c r="E31" s="177"/>
      <c r="F31" s="177"/>
      <c r="G31" s="177"/>
      <c r="H31" s="178"/>
      <c r="I31" s="298" t="s">
        <v>244</v>
      </c>
      <c r="J31" s="301"/>
      <c r="K31" s="301"/>
      <c r="L31" s="301"/>
      <c r="M31" s="386" t="s">
        <v>263</v>
      </c>
      <c r="N31" s="389" t="s">
        <v>176</v>
      </c>
      <c r="O31" s="390"/>
      <c r="P31" s="390"/>
      <c r="Q31" s="390"/>
      <c r="R31" s="391"/>
      <c r="S31" s="176"/>
      <c r="T31" s="177"/>
      <c r="U31" s="177"/>
      <c r="V31" s="177"/>
      <c r="W31" s="178"/>
      <c r="X31" s="90"/>
      <c r="Y31" s="90"/>
      <c r="Z31" s="91"/>
      <c r="AA31" s="89"/>
      <c r="AB31" s="90"/>
      <c r="AC31" s="91"/>
    </row>
    <row r="32" spans="1:34" ht="15" customHeight="1" thickBot="1" x14ac:dyDescent="0.3">
      <c r="A32" s="93" t="s">
        <v>79</v>
      </c>
      <c r="B32" s="286" t="s">
        <v>218</v>
      </c>
      <c r="C32" s="287"/>
      <c r="D32" s="273">
        <v>802.19</v>
      </c>
      <c r="E32" s="154"/>
      <c r="F32" s="154"/>
      <c r="G32" s="154"/>
      <c r="H32" s="282"/>
      <c r="I32" s="299"/>
      <c r="J32" s="302"/>
      <c r="K32" s="302"/>
      <c r="L32" s="302"/>
      <c r="M32" s="387"/>
      <c r="N32" s="392"/>
      <c r="O32" s="393"/>
      <c r="P32" s="393"/>
      <c r="Q32" s="393"/>
      <c r="R32" s="394"/>
      <c r="S32" s="153"/>
      <c r="T32" s="154"/>
      <c r="U32" s="154"/>
      <c r="V32" s="154"/>
      <c r="W32" s="273">
        <v>802.19</v>
      </c>
      <c r="X32" s="90"/>
      <c r="Y32" s="90"/>
      <c r="Z32" s="91"/>
      <c r="AA32" s="89"/>
      <c r="AB32" s="90"/>
      <c r="AC32" s="91"/>
    </row>
    <row r="33" spans="1:29" ht="15" customHeight="1" thickBot="1" x14ac:dyDescent="0.3">
      <c r="A33" s="93" t="s">
        <v>81</v>
      </c>
      <c r="B33" s="288"/>
      <c r="C33" s="289"/>
      <c r="D33" s="274"/>
      <c r="E33" s="154"/>
      <c r="F33" s="154"/>
      <c r="G33" s="154"/>
      <c r="H33" s="282"/>
      <c r="I33" s="173"/>
      <c r="J33" s="302"/>
      <c r="K33" s="302"/>
      <c r="L33" s="302"/>
      <c r="M33" s="151"/>
      <c r="N33" s="392"/>
      <c r="O33" s="393"/>
      <c r="P33" s="393"/>
      <c r="Q33" s="393"/>
      <c r="R33" s="394"/>
      <c r="S33" s="153"/>
      <c r="T33" s="154"/>
      <c r="U33" s="154"/>
      <c r="V33" s="154"/>
      <c r="W33" s="274"/>
      <c r="X33" s="90"/>
      <c r="Y33" s="150"/>
      <c r="Z33" s="91"/>
      <c r="AA33" s="89"/>
      <c r="AB33" s="90"/>
      <c r="AC33" s="91"/>
    </row>
    <row r="34" spans="1:29" ht="15" customHeight="1" x14ac:dyDescent="0.25">
      <c r="A34" s="93" t="s">
        <v>82</v>
      </c>
      <c r="B34" s="288"/>
      <c r="C34" s="289"/>
      <c r="D34" s="274"/>
      <c r="E34" s="154"/>
      <c r="F34" s="154"/>
      <c r="G34" s="154"/>
      <c r="H34" s="282"/>
      <c r="I34" s="173"/>
      <c r="J34" s="302"/>
      <c r="K34" s="302"/>
      <c r="L34" s="302"/>
      <c r="M34" s="386" t="s">
        <v>264</v>
      </c>
      <c r="N34" s="392"/>
      <c r="O34" s="393"/>
      <c r="P34" s="393"/>
      <c r="Q34" s="393"/>
      <c r="R34" s="394"/>
      <c r="S34" s="153"/>
      <c r="T34" s="154"/>
      <c r="U34" s="154"/>
      <c r="V34" s="154"/>
      <c r="W34" s="274"/>
      <c r="X34" s="90"/>
      <c r="Y34" s="90"/>
      <c r="Z34" s="91"/>
      <c r="AA34" s="89"/>
      <c r="AB34" s="90"/>
      <c r="AC34" s="91"/>
    </row>
    <row r="35" spans="1:29" ht="15" customHeight="1" thickBot="1" x14ac:dyDescent="0.3">
      <c r="A35" s="93" t="s">
        <v>83</v>
      </c>
      <c r="B35" s="288"/>
      <c r="C35" s="289"/>
      <c r="D35" s="275"/>
      <c r="E35" s="228" t="s">
        <v>80</v>
      </c>
      <c r="F35" s="228"/>
      <c r="G35" s="228"/>
      <c r="H35" s="282"/>
      <c r="I35" s="173"/>
      <c r="J35" s="300" t="s">
        <v>80</v>
      </c>
      <c r="K35" s="300"/>
      <c r="L35" s="300"/>
      <c r="M35" s="388"/>
      <c r="N35" s="395"/>
      <c r="O35" s="396"/>
      <c r="P35" s="396"/>
      <c r="Q35" s="396"/>
      <c r="R35" s="397"/>
      <c r="S35" s="227"/>
      <c r="T35" s="228" t="s">
        <v>80</v>
      </c>
      <c r="U35" s="228"/>
      <c r="V35" s="228"/>
      <c r="W35" s="275"/>
      <c r="X35" s="90"/>
      <c r="Y35" s="90"/>
      <c r="Z35" s="91"/>
      <c r="AA35" s="89"/>
      <c r="AB35" s="90"/>
      <c r="AC35" s="91"/>
    </row>
    <row r="36" spans="1:29" ht="15" customHeight="1" x14ac:dyDescent="0.25">
      <c r="A36" s="93" t="s">
        <v>84</v>
      </c>
      <c r="B36" s="288"/>
      <c r="C36" s="289"/>
      <c r="D36" s="153"/>
      <c r="E36" s="228"/>
      <c r="F36" s="228"/>
      <c r="G36" s="228"/>
      <c r="H36" s="151"/>
      <c r="I36" s="173"/>
      <c r="J36" s="300"/>
      <c r="K36" s="300"/>
      <c r="L36" s="300"/>
      <c r="M36" s="388"/>
      <c r="N36" s="154"/>
      <c r="O36" s="154"/>
      <c r="P36" s="154"/>
      <c r="Q36" s="154"/>
      <c r="R36" s="154"/>
      <c r="S36" s="227"/>
      <c r="T36" s="228"/>
      <c r="U36" s="228"/>
      <c r="V36" s="228"/>
      <c r="W36" s="151"/>
      <c r="X36" s="90"/>
      <c r="Y36" s="90"/>
      <c r="Z36" s="91"/>
      <c r="AA36" s="89"/>
      <c r="AB36" s="90"/>
      <c r="AC36" s="91"/>
    </row>
    <row r="37" spans="1:29" ht="15" customHeight="1" thickBot="1" x14ac:dyDescent="0.3">
      <c r="A37" s="93" t="s">
        <v>85</v>
      </c>
      <c r="B37" s="288"/>
      <c r="C37" s="289"/>
      <c r="D37" s="227"/>
      <c r="E37" s="228"/>
      <c r="F37" s="228"/>
      <c r="G37" s="228"/>
      <c r="H37" s="229"/>
      <c r="I37" s="173"/>
      <c r="J37" s="154"/>
      <c r="K37" s="154"/>
      <c r="L37" s="154"/>
      <c r="M37" s="387"/>
      <c r="N37" s="154"/>
      <c r="O37" s="154"/>
      <c r="P37" s="154"/>
      <c r="Q37" s="154"/>
      <c r="R37" s="154"/>
      <c r="S37" s="227"/>
      <c r="T37" s="228"/>
      <c r="U37" s="228"/>
      <c r="V37" s="228"/>
      <c r="W37" s="229"/>
      <c r="X37" s="90"/>
      <c r="Y37" s="90"/>
      <c r="Z37" s="91"/>
      <c r="AA37" s="89"/>
      <c r="AB37" s="90"/>
      <c r="AC37" s="91"/>
    </row>
    <row r="38" spans="1:29" ht="15" customHeight="1" x14ac:dyDescent="0.25">
      <c r="A38" s="93" t="s">
        <v>86</v>
      </c>
      <c r="B38" s="288"/>
      <c r="C38" s="289"/>
      <c r="D38" s="227"/>
      <c r="E38" s="228"/>
      <c r="F38" s="228"/>
      <c r="G38" s="228"/>
      <c r="H38" s="229"/>
      <c r="I38" s="173"/>
      <c r="J38" s="154"/>
      <c r="K38" s="154"/>
      <c r="L38" s="154"/>
      <c r="M38" s="315"/>
      <c r="N38" s="154"/>
      <c r="O38" s="154"/>
      <c r="P38" s="154"/>
      <c r="Q38" s="154"/>
      <c r="R38" s="154"/>
      <c r="S38" s="227"/>
      <c r="T38" s="228"/>
      <c r="U38" s="228"/>
      <c r="V38" s="228"/>
      <c r="W38" s="229"/>
      <c r="X38" s="90"/>
      <c r="Y38" s="90"/>
      <c r="Z38" s="91"/>
      <c r="AA38" s="89"/>
      <c r="AB38" s="90"/>
      <c r="AC38" s="91"/>
    </row>
    <row r="39" spans="1:29" ht="15" customHeight="1" x14ac:dyDescent="0.25">
      <c r="A39" s="93" t="s">
        <v>87</v>
      </c>
      <c r="B39" s="288"/>
      <c r="C39" s="289"/>
      <c r="D39" s="227"/>
      <c r="E39" s="228"/>
      <c r="F39" s="228"/>
      <c r="G39" s="228"/>
      <c r="H39" s="229"/>
      <c r="I39" s="173"/>
      <c r="J39" s="154"/>
      <c r="K39" s="154"/>
      <c r="L39" s="154"/>
      <c r="M39" s="229"/>
      <c r="N39" s="153"/>
      <c r="O39" s="154"/>
      <c r="P39" s="154"/>
      <c r="Q39" s="154"/>
      <c r="R39" s="151"/>
      <c r="S39" s="227"/>
      <c r="T39" s="228"/>
      <c r="U39" s="228"/>
      <c r="V39" s="228"/>
      <c r="W39" s="229"/>
      <c r="X39" s="90"/>
      <c r="Y39" s="90"/>
      <c r="Z39" s="91"/>
      <c r="AA39" s="89"/>
      <c r="AB39" s="90"/>
      <c r="AC39" s="91"/>
    </row>
    <row r="40" spans="1:29" ht="15" customHeight="1" thickBot="1" x14ac:dyDescent="0.3">
      <c r="A40" s="93" t="s">
        <v>88</v>
      </c>
      <c r="B40" s="290"/>
      <c r="C40" s="291"/>
      <c r="D40" s="230"/>
      <c r="E40" s="231"/>
      <c r="F40" s="231"/>
      <c r="G40" s="231"/>
      <c r="H40" s="232"/>
      <c r="I40" s="174"/>
      <c r="J40" s="155"/>
      <c r="K40" s="155"/>
      <c r="L40" s="155"/>
      <c r="M40" s="232"/>
      <c r="N40" s="154"/>
      <c r="O40" s="154"/>
      <c r="P40" s="154"/>
      <c r="Q40" s="154"/>
      <c r="R40" s="154"/>
      <c r="S40" s="230"/>
      <c r="T40" s="231"/>
      <c r="U40" s="231"/>
      <c r="V40" s="231"/>
      <c r="W40" s="232"/>
      <c r="X40" s="98"/>
      <c r="Y40" s="98"/>
      <c r="Z40" s="99"/>
      <c r="AA40" s="97"/>
      <c r="AB40" s="98"/>
      <c r="AC40" s="99"/>
    </row>
    <row r="41" spans="1:29" s="43" customFormat="1" ht="15" customHeight="1" thickBot="1" x14ac:dyDescent="0.3">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251" t="s">
        <v>271</v>
      </c>
      <c r="C42" s="252"/>
      <c r="D42" s="252"/>
      <c r="E42" s="252"/>
      <c r="F42" s="252"/>
      <c r="G42" s="252"/>
      <c r="H42" s="252"/>
      <c r="I42" s="252"/>
      <c r="J42" s="253"/>
      <c r="K42" s="112"/>
      <c r="L42" s="112"/>
      <c r="M42" s="112"/>
      <c r="N42" s="101" t="s">
        <v>204</v>
      </c>
      <c r="O42" s="236" t="s">
        <v>224</v>
      </c>
      <c r="P42" s="237"/>
      <c r="Q42" s="237"/>
      <c r="R42" s="237"/>
      <c r="S42" s="237"/>
      <c r="T42" s="237"/>
      <c r="U42" s="237"/>
      <c r="V42" s="237"/>
      <c r="W42" s="237"/>
      <c r="X42" s="238"/>
      <c r="Y42" s="114"/>
      <c r="Z42" s="112"/>
      <c r="AA42" s="112"/>
      <c r="AB42" s="114"/>
      <c r="AC42" s="115"/>
    </row>
    <row r="43" spans="1:29" s="43" customFormat="1" x14ac:dyDescent="0.25">
      <c r="A43" s="100" t="s">
        <v>160</v>
      </c>
      <c r="B43" s="254" t="s">
        <v>161</v>
      </c>
      <c r="C43" s="255"/>
      <c r="D43" s="255"/>
      <c r="E43" s="255"/>
      <c r="F43" s="255"/>
      <c r="G43" s="255"/>
      <c r="H43" s="255"/>
      <c r="I43" s="255"/>
      <c r="J43" s="256"/>
      <c r="K43" s="112"/>
      <c r="L43" s="112"/>
      <c r="M43" s="112"/>
      <c r="N43" s="101" t="s">
        <v>90</v>
      </c>
      <c r="O43" s="242" t="s">
        <v>210</v>
      </c>
      <c r="P43" s="243"/>
      <c r="Q43" s="243"/>
      <c r="R43" s="243"/>
      <c r="S43" s="243"/>
      <c r="T43" s="243"/>
      <c r="U43" s="243"/>
      <c r="V43" s="243"/>
      <c r="W43" s="243"/>
      <c r="X43" s="244"/>
      <c r="Y43" s="114"/>
      <c r="Z43" s="112"/>
      <c r="AA43" s="112"/>
      <c r="AB43" s="114"/>
      <c r="AC43" s="115"/>
    </row>
    <row r="44" spans="1:29" s="43" customFormat="1" x14ac:dyDescent="0.25">
      <c r="A44" s="100" t="s">
        <v>199</v>
      </c>
      <c r="B44" s="257" t="s">
        <v>200</v>
      </c>
      <c r="C44" s="258"/>
      <c r="D44" s="258"/>
      <c r="E44" s="258"/>
      <c r="F44" s="258"/>
      <c r="G44" s="258"/>
      <c r="H44" s="258"/>
      <c r="I44" s="258"/>
      <c r="J44" s="259"/>
      <c r="K44" s="112"/>
      <c r="L44" s="112"/>
      <c r="M44" s="112"/>
      <c r="N44" s="101" t="s">
        <v>91</v>
      </c>
      <c r="O44" s="245" t="s">
        <v>92</v>
      </c>
      <c r="P44" s="246"/>
      <c r="Q44" s="246"/>
      <c r="R44" s="246"/>
      <c r="S44" s="246"/>
      <c r="T44" s="246"/>
      <c r="U44" s="246"/>
      <c r="V44" s="246"/>
      <c r="W44" s="246"/>
      <c r="X44" s="247"/>
      <c r="Y44" s="114"/>
      <c r="Z44" s="112"/>
      <c r="AA44" s="112"/>
      <c r="AB44" s="114"/>
      <c r="AC44" s="115"/>
    </row>
    <row r="45" spans="1:29" s="43" customFormat="1" x14ac:dyDescent="0.25">
      <c r="A45" s="100" t="s">
        <v>234</v>
      </c>
      <c r="B45" s="263" t="s">
        <v>246</v>
      </c>
      <c r="C45" s="264"/>
      <c r="D45" s="264"/>
      <c r="E45" s="264"/>
      <c r="F45" s="264"/>
      <c r="G45" s="264"/>
      <c r="H45" s="264"/>
      <c r="I45" s="264"/>
      <c r="J45" s="265"/>
      <c r="K45" s="112"/>
      <c r="L45" s="112"/>
      <c r="M45" s="112"/>
      <c r="N45" s="101" t="s">
        <v>94</v>
      </c>
      <c r="O45" s="248" t="s">
        <v>95</v>
      </c>
      <c r="P45" s="249"/>
      <c r="Q45" s="249"/>
      <c r="R45" s="249"/>
      <c r="S45" s="249"/>
      <c r="T45" s="249"/>
      <c r="U45" s="249"/>
      <c r="V45" s="249"/>
      <c r="W45" s="249"/>
      <c r="X45" s="250"/>
      <c r="Y45" s="114"/>
      <c r="Z45" s="112"/>
      <c r="AA45" s="112"/>
      <c r="AB45" s="114"/>
      <c r="AC45" s="115"/>
    </row>
    <row r="46" spans="1:29" s="43" customFormat="1" x14ac:dyDescent="0.25">
      <c r="A46" s="100" t="s">
        <v>116</v>
      </c>
      <c r="B46" s="266" t="s">
        <v>128</v>
      </c>
      <c r="C46" s="267"/>
      <c r="D46" s="267"/>
      <c r="E46" s="267"/>
      <c r="F46" s="267"/>
      <c r="G46" s="267"/>
      <c r="H46" s="267"/>
      <c r="I46" s="267"/>
      <c r="J46" s="268"/>
      <c r="K46" s="112"/>
      <c r="L46" s="112"/>
      <c r="M46" s="112"/>
      <c r="N46" s="101" t="s">
        <v>18</v>
      </c>
      <c r="O46" s="239" t="s">
        <v>206</v>
      </c>
      <c r="P46" s="240"/>
      <c r="Q46" s="240"/>
      <c r="R46" s="240"/>
      <c r="S46" s="240"/>
      <c r="T46" s="240"/>
      <c r="U46" s="240"/>
      <c r="V46" s="240"/>
      <c r="W46" s="240"/>
      <c r="X46" s="241"/>
      <c r="Y46" s="114"/>
      <c r="Z46" s="112"/>
      <c r="AA46" s="112"/>
      <c r="AB46" s="114"/>
      <c r="AC46" s="115"/>
    </row>
    <row r="47" spans="1:29" s="43" customFormat="1" x14ac:dyDescent="0.25">
      <c r="A47" s="100" t="s">
        <v>93</v>
      </c>
      <c r="B47" s="156" t="s">
        <v>162</v>
      </c>
      <c r="C47" s="157"/>
      <c r="D47" s="157"/>
      <c r="E47" s="157"/>
      <c r="F47" s="157"/>
      <c r="G47" s="157"/>
      <c r="H47" s="157"/>
      <c r="I47" s="157"/>
      <c r="J47" s="158"/>
      <c r="K47" s="112"/>
      <c r="L47" s="112"/>
      <c r="M47" s="112"/>
      <c r="N47" s="101">
        <v>802</v>
      </c>
      <c r="O47" s="260" t="s">
        <v>219</v>
      </c>
      <c r="P47" s="261"/>
      <c r="Q47" s="261"/>
      <c r="R47" s="261"/>
      <c r="S47" s="261"/>
      <c r="T47" s="261"/>
      <c r="U47" s="261"/>
      <c r="V47" s="261"/>
      <c r="W47" s="261"/>
      <c r="X47" s="262"/>
      <c r="Y47" s="114"/>
      <c r="Z47" s="112"/>
      <c r="AA47" s="112"/>
      <c r="AB47" s="114"/>
      <c r="AC47" s="115"/>
    </row>
    <row r="48" spans="1:29" s="43" customFormat="1" x14ac:dyDescent="0.25">
      <c r="A48" s="100" t="s">
        <v>163</v>
      </c>
      <c r="B48" s="159" t="s">
        <v>184</v>
      </c>
      <c r="C48" s="160"/>
      <c r="D48" s="160"/>
      <c r="E48" s="160"/>
      <c r="F48" s="160"/>
      <c r="G48" s="160"/>
      <c r="H48" s="160"/>
      <c r="I48" s="160"/>
      <c r="J48" s="161"/>
      <c r="K48" s="112"/>
      <c r="L48" s="112"/>
      <c r="M48" s="112"/>
      <c r="N48" s="101" t="s">
        <v>220</v>
      </c>
      <c r="O48" s="102" t="s">
        <v>221</v>
      </c>
      <c r="P48" s="106"/>
      <c r="Q48" s="106"/>
      <c r="R48" s="106"/>
      <c r="S48" s="109"/>
      <c r="T48" s="105"/>
      <c r="U48" s="105"/>
      <c r="V48" s="105"/>
      <c r="W48" s="105"/>
      <c r="X48" s="110"/>
      <c r="Y48" s="114"/>
      <c r="Z48" s="112"/>
      <c r="AA48" s="112"/>
      <c r="AB48" s="114"/>
      <c r="AC48" s="115"/>
    </row>
    <row r="49" spans="1:29" s="43" customFormat="1" x14ac:dyDescent="0.25">
      <c r="A49" s="100" t="s">
        <v>235</v>
      </c>
      <c r="B49" s="233" t="s">
        <v>249</v>
      </c>
      <c r="C49" s="234"/>
      <c r="D49" s="234"/>
      <c r="E49" s="234"/>
      <c r="F49" s="234"/>
      <c r="G49" s="234"/>
      <c r="H49" s="234"/>
      <c r="I49" s="234"/>
      <c r="J49" s="235"/>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96</v>
      </c>
      <c r="B50" s="102" t="s">
        <v>278</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97</v>
      </c>
      <c r="B51" s="102" t="s">
        <v>279</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280</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272</v>
      </c>
      <c r="B53" s="165" t="s">
        <v>228</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222</v>
      </c>
      <c r="B54" s="169" t="s">
        <v>223</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3">
    <mergeCell ref="S26:W26"/>
    <mergeCell ref="P27:P30"/>
    <mergeCell ref="S27:W30"/>
    <mergeCell ref="R27:R30"/>
    <mergeCell ref="O27:O30"/>
    <mergeCell ref="N26:R26"/>
    <mergeCell ref="L27:L30"/>
    <mergeCell ref="M27:M30"/>
    <mergeCell ref="W32:W35"/>
    <mergeCell ref="S35:S36"/>
    <mergeCell ref="T35:V36"/>
    <mergeCell ref="Q27:Q30"/>
    <mergeCell ref="N27:N30"/>
    <mergeCell ref="D16:H19"/>
    <mergeCell ref="S15:W15"/>
    <mergeCell ref="N16:R17"/>
    <mergeCell ref="N18:R19"/>
    <mergeCell ref="AA13:AC28"/>
    <mergeCell ref="X21:Z30"/>
    <mergeCell ref="D11:H14"/>
    <mergeCell ref="M31:M32"/>
    <mergeCell ref="M34:M37"/>
    <mergeCell ref="N20:R21"/>
    <mergeCell ref="T22:T25"/>
    <mergeCell ref="I22:I25"/>
    <mergeCell ref="K11:K14"/>
    <mergeCell ref="R22:R25"/>
    <mergeCell ref="N15:R15"/>
    <mergeCell ref="N22:N25"/>
    <mergeCell ref="S22:S25"/>
    <mergeCell ref="S16:S19"/>
    <mergeCell ref="J22:J25"/>
    <mergeCell ref="J16:J19"/>
    <mergeCell ref="U22:U25"/>
    <mergeCell ref="T16:T19"/>
    <mergeCell ref="K16:K19"/>
    <mergeCell ref="N31:R35"/>
    <mergeCell ref="P22:P25"/>
    <mergeCell ref="S20:W21"/>
    <mergeCell ref="W22:W25"/>
    <mergeCell ref="L16:L19"/>
    <mergeCell ref="U16:U19"/>
    <mergeCell ref="V22:V25"/>
    <mergeCell ref="O22:O25"/>
    <mergeCell ref="Q22:Q25"/>
    <mergeCell ref="M22:M25"/>
    <mergeCell ref="V16:V19"/>
    <mergeCell ref="AA5:AC5"/>
    <mergeCell ref="AA6:AC6"/>
    <mergeCell ref="X5:Z5"/>
    <mergeCell ref="N6:R6"/>
    <mergeCell ref="S6:W6"/>
    <mergeCell ref="X6:Z6"/>
    <mergeCell ref="S5:W5"/>
    <mergeCell ref="N5:R5"/>
    <mergeCell ref="W16:W19"/>
    <mergeCell ref="T11:T14"/>
    <mergeCell ref="W11:W14"/>
    <mergeCell ref="S9:W10"/>
    <mergeCell ref="L11:L14"/>
    <mergeCell ref="M11:M14"/>
    <mergeCell ref="B7:W7"/>
    <mergeCell ref="V11:V14"/>
    <mergeCell ref="S11:S14"/>
    <mergeCell ref="N9:R10"/>
    <mergeCell ref="N11:R12"/>
    <mergeCell ref="U11:U14"/>
    <mergeCell ref="O13:O14"/>
    <mergeCell ref="N13:N14"/>
    <mergeCell ref="P13:P14"/>
    <mergeCell ref="Q13:Q14"/>
    <mergeCell ref="R13:R14"/>
    <mergeCell ref="M38:M40"/>
    <mergeCell ref="D32:D35"/>
    <mergeCell ref="A2:A4"/>
    <mergeCell ref="B5:C5"/>
    <mergeCell ref="D5:H5"/>
    <mergeCell ref="I5:M5"/>
    <mergeCell ref="B6:C6"/>
    <mergeCell ref="B8:C8"/>
    <mergeCell ref="D6:H6"/>
    <mergeCell ref="D22:D25"/>
    <mergeCell ref="I20:M21"/>
    <mergeCell ref="I16:I19"/>
    <mergeCell ref="E22:E25"/>
    <mergeCell ref="D20:H21"/>
    <mergeCell ref="I6:M6"/>
    <mergeCell ref="I15:M15"/>
    <mergeCell ref="I11:I14"/>
    <mergeCell ref="A5:A8"/>
    <mergeCell ref="D9:H10"/>
    <mergeCell ref="I9:M10"/>
    <mergeCell ref="D15:H15"/>
    <mergeCell ref="J11:J14"/>
    <mergeCell ref="M16:M19"/>
    <mergeCell ref="H22:H25"/>
    <mergeCell ref="B27:C29"/>
    <mergeCell ref="I27:I30"/>
    <mergeCell ref="I31:I32"/>
    <mergeCell ref="J35:L36"/>
    <mergeCell ref="J31:L34"/>
    <mergeCell ref="L22:L25"/>
    <mergeCell ref="F27:F30"/>
    <mergeCell ref="D26:H26"/>
    <mergeCell ref="E27:E30"/>
    <mergeCell ref="I26:M26"/>
    <mergeCell ref="K27:K30"/>
    <mergeCell ref="K22:K25"/>
    <mergeCell ref="B23:C24"/>
    <mergeCell ref="G22:G25"/>
    <mergeCell ref="S37:W40"/>
    <mergeCell ref="B49:J49"/>
    <mergeCell ref="O42:X42"/>
    <mergeCell ref="O46:X46"/>
    <mergeCell ref="O43:X43"/>
    <mergeCell ref="O44:X44"/>
    <mergeCell ref="O45:X45"/>
    <mergeCell ref="B42:J42"/>
    <mergeCell ref="B43:J43"/>
    <mergeCell ref="B44:J44"/>
    <mergeCell ref="O47:X47"/>
    <mergeCell ref="B45:J45"/>
    <mergeCell ref="B46:J46"/>
    <mergeCell ref="B30:C31"/>
    <mergeCell ref="H27:H30"/>
    <mergeCell ref="D27:D30"/>
    <mergeCell ref="F22:F25"/>
    <mergeCell ref="J27:J30"/>
    <mergeCell ref="H32:H35"/>
    <mergeCell ref="D37:H40"/>
    <mergeCell ref="G27:G30"/>
    <mergeCell ref="E35:G36"/>
    <mergeCell ref="B32:C40"/>
  </mergeCells>
  <hyperlinks>
    <hyperlink ref="B8:C8" r:id="rId1" display="https://ieeesa.webex.com/ieeesa/j.php?MTID=m82e792cb1ad41bc6448966f944e04615"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B27:C29" r:id="rId6" display="802 WCSC" xr:uid="{00000000-0004-0000-0800-000012000000}"/>
    <hyperlink ref="M31" r:id="rId7" display="802.15/802.1 Joint Mtg." xr:uid="{A2D501EE-3D98-4D55-B322-9211E85FD1C0}"/>
    <hyperlink ref="M34" r:id="rId8" display="802.15/802.1 Joint Mtg." xr:uid="{D03D00A6-B3DE-47EE-91A6-10819F35B066}"/>
    <hyperlink ref="J8" r:id="rId9" xr:uid="{5E4F1558-E424-4C88-AFC6-4EA5DDEAEFCD}"/>
    <hyperlink ref="I8" r:id="rId10" xr:uid="{AE2645E4-AFB9-47E7-8C9B-F5BB133538A1}"/>
    <hyperlink ref="K8" r:id="rId11" xr:uid="{0B2DE5FF-1C95-4E3A-9891-0CCC1043D19F}"/>
    <hyperlink ref="L8" r:id="rId12" xr:uid="{8C9DBCAD-5273-4BC8-9757-353435421508}"/>
    <hyperlink ref="O8" r:id="rId13" xr:uid="{A1A09B21-BAD6-4493-8016-7E60BEA46D65}"/>
    <hyperlink ref="N8" r:id="rId14" xr:uid="{14CCE889-1141-4F82-8BE0-1E81C4E7ADA7}"/>
    <hyperlink ref="P8" r:id="rId15" xr:uid="{036DB964-6AE5-4780-961E-86D2BEDBE42F}"/>
    <hyperlink ref="Q8" r:id="rId16" xr:uid="{9D741311-8DB9-4FE3-9959-A32EA5A2F02D}"/>
    <hyperlink ref="T8" r:id="rId17" xr:uid="{8FBAA0CC-E75A-4A85-A6CA-250E3714EC2B}"/>
    <hyperlink ref="S8" r:id="rId18" xr:uid="{990CB1F3-1A6F-4860-9C4F-D1005978512E}"/>
    <hyperlink ref="U8" r:id="rId19" xr:uid="{AA38D269-2F7F-4529-9022-5F55FC17DA2C}"/>
    <hyperlink ref="V8" r:id="rId20" xr:uid="{5175A516-009D-40FB-8C6D-95D0C9139807}"/>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2024-10-29T19:36:09Z</dcterms:modified>
  <cp:category/>
</cp:coreProperties>
</file>