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ver" sheetId="1" state="visible" r:id="rId2"/>
    <sheet name="SA1" sheetId="2" state="visible" r:id="rId3"/>
    <sheet name="SAr1" sheetId="3" state="visible" r:id="rId4"/>
    <sheet name="Statistics" sheetId="4" state="visible" r:id="rId5"/>
  </sheets>
  <definedNames>
    <definedName function="false" hidden="true" localSheetId="1" name="_xlnm._FilterDatabase" vbProcedure="false">SA1!$A$1:$X$9999</definedName>
    <definedName function="false" hidden="true" localSheetId="2" name="_xlnm._FilterDatabase" vbProcedure="false">SAr1!$A$1:$X$9999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<sst xmlns="http://schemas.openxmlformats.org/spreadsheetml/2006/main" count="2773" uniqueCount="876">
  <si>
    <t xml:space="preserve">June, 2024</t>
  </si>
  <si>
    <t xml:space="preserve">15-24-0341-00-15-04me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</si>
  <si>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</si>
  <si>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</si>
  <si>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</si>
  <si>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</si>
  <si>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</si>
  <si>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</si>
  <si>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</si>
  <si>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</si>
  <si>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</si>
  <si>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</si>
  <si>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</si>
  <si>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</si>
  <si>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</si>
  <si>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</si>
  <si>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</si>
  <si>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</si>
  <si>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</si>
  <si>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</si>
  <si>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</si>
  <si>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</si>
  <si>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</si>
  <si>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</si>
  <si>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</si>
  <si>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</si>
  <si>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</si>
  <si>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</si>
  <si>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</si>
  <si>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</si>
  <si>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</si>
  <si>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</si>
  <si>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</si>
  <si>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</si>
  <si>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</si>
  <si>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</si>
  <si>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</si>
  <si>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</si>
  <si>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</si>
  <si>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</si>
  <si>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</si>
  <si>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</si>
  <si>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</si>
  <si>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</si>
  <si>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</si>
  <si>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</si>
  <si>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</si>
  <si>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</si>
  <si>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</si>
  <si>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</si>
  <si>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</si>
  <si>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</si>
  <si>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</si>
  <si>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</si>
  <si>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</si>
  <si>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</si>
  <si>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</si>
  <si>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</si>
  <si>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</si>
  <si>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</si>
  <si>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</si>
  <si>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</si>
  <si>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</si>
  <si>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</si>
  <si>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</si>
  <si>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</si>
  <si>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</si>
  <si>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</si>
  <si>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</si>
  <si>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</si>
  <si>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</si>
  <si>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</si>
  <si>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</si>
  <si>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</si>
  <si>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</si>
  <si>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</si>
  <si>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</si>
  <si>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</si>
  <si>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</si>
  <si>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</si>
  <si>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</si>
  <si>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</si>
  <si>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</si>
  <si>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</si>
  <si>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</si>
  <si>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</si>
  <si>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</si>
  <si>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</si>
  <si>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</si>
  <si>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</si>
  <si>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</si>
  <si>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</si>
  <si>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</si>
  <si>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</si>
  <si>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</si>
  <si>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</si>
  <si>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</si>
  <si>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</si>
  <si>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</si>
  <si>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</si>
  <si>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</si>
  <si>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</si>
  <si>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</si>
  <si>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</si>
  <si>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</si>
  <si>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</si>
  <si>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</si>
  <si>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</si>
  <si>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</si>
  <si>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</si>
  <si>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</si>
  <si>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</si>
  <si>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</si>
  <si>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</si>
  <si>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</si>
  <si>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</si>
  <si>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</si>
  <si>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</si>
  <si>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</si>
  <si>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</si>
  <si>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</si>
  <si>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</si>
  <si>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</si>
  <si>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</si>
  <si>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</si>
  <si>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</si>
  <si>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</si>
  <si>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</si>
  <si>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</si>
  <si>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</si>
  <si>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</si>
  <si>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</si>
  <si>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</si>
  <si>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</si>
  <si>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</si>
  <si>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</si>
  <si>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</si>
  <si>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</si>
  <si>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</si>
  <si>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</si>
  <si>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</si>
  <si>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</si>
  <si>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</si>
  <si>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</si>
  <si>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</si>
  <si>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</si>
  <si>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</si>
  <si>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</si>
  <si>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</si>
  <si>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</si>
  <si>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</si>
  <si>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</si>
  <si>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</si>
  <si>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</si>
  <si>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</si>
  <si>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</si>
  <si>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</si>
  <si>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</si>
  <si>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</si>
  <si>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</si>
  <si>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</si>
  <si>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</si>
  <si>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</si>
  <si>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</si>
  <si>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</si>
  <si>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</si>
  <si>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</si>
  <si>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</si>
  <si>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</si>
  <si>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</si>
  <si>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</si>
  <si>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</si>
  <si>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</si>
  <si>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</si>
  <si>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</si>
  <si>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</si>
  <si>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</si>
  <si>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</si>
  <si>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</si>
  <si>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</si>
  <si>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</si>
  <si>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</si>
  <si>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</si>
  <si>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</si>
  <si>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</si>
  <si>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</si>
  <si>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</si>
  <si>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</si>
  <si>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</si>
  <si>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</si>
  <si>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</si>
  <si>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</si>
  <si>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</si>
  <si>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</si>
  <si>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</si>
  <si>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</si>
  <si>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</si>
  <si>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</si>
  <si>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</si>
  <si>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</si>
  <si>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</si>
  <si>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</si>
  <si>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</si>
  <si>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</si>
  <si>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</si>
  <si>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</si>
  <si>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</si>
  <si>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</si>
  <si>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</si>
  <si>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</si>
  <si>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</si>
  <si>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</si>
  <si>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</si>
  <si>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</si>
  <si>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</si>
  <si>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</si>
  <si>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</si>
  <si>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</si>
  <si>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</si>
  <si>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</si>
  <si>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</si>
  <si>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</si>
  <si>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</si>
  <si>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</si>
  <si>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</si>
  <si>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</si>
  <si>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</si>
  <si>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</si>
  <si>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</si>
  <si>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</si>
  <si>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</si>
  <si>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</si>
  <si>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</si>
  <si>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</si>
  <si>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</si>
  <si>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</si>
  <si>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</si>
  <si>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</si>
  <si>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</si>
  <si>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</si>
  <si>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</si>
  <si>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</si>
  <si>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</si>
  <si>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</si>
  <si>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</si>
  <si>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</si>
  <si>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</si>
  <si>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</si>
  <si>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</si>
  <si>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</si>
  <si>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</si>
  <si>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</si>
  <si>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</si>
  <si>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</si>
  <si>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</si>
  <si>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</si>
  <si>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</si>
  <si>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</si>
  <si>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</si>
  <si>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</si>
  <si>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</si>
  <si>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</si>
  <si>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</si>
  <si>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</si>
  <si>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</si>
  <si>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</si>
  <si>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</si>
  <si>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</si>
  <si>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</si>
  <si>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</si>
  <si>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</si>
  <si>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</si>
  <si>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</si>
  <si>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</si>
  <si>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</si>
  <si>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</si>
  <si>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</si>
  <si>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</si>
  <si>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</si>
  <si>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</si>
  <si>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</si>
  <si>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</si>
  <si>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</si>
  <si>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</si>
  <si>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</si>
  <si>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</si>
  <si>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</si>
  <si>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</si>
  <si>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</si>
  <si>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</si>
  <si>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</si>
  <si>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</si>
  <si>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</si>
  <si>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</si>
  <si>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</si>
  <si>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</si>
  <si>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</si>
  <si>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</si>
  <si>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</si>
  <si>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</si>
  <si>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</si>
  <si>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</si>
  <si>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</si>
  <si>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</si>
  <si>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</si>
  <si>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</si>
  <si>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</si>
  <si>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</si>
  <si>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</si>
  <si>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</si>
  <si>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</si>
  <si>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</si>
  <si>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</si>
  <si>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</si>
  <si>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</si>
  <si>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</si>
  <si>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</si>
  <si>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</si>
  <si>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</si>
  <si>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</si>
  <si>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</si>
  <si>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</si>
  <si>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</si>
  <si>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</si>
  <si>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</si>
  <si>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</si>
  <si>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</si>
  <si>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</si>
  <si>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</si>
  <si>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</si>
  <si>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</si>
  <si>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</si>
  <si>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</si>
  <si>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</si>
  <si>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</si>
  <si>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</si>
  <si>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</si>
  <si>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</si>
  <si>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</si>
  <si>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</si>
  <si>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</si>
  <si>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</si>
  <si>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</si>
  <si>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</si>
  <si>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</si>
  <si>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</si>
  <si>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</si>
  <si>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</si>
  <si>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</si>
  <si>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</si>
  <si>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</si>
  <si>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</si>
  <si>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</si>
  <si>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</si>
  <si>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</si>
  <si>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</si>
  <si>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</si>
  <si>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</si>
  <si>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</si>
  <si>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</si>
  <si>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</si>
  <si>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</si>
  <si>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</si>
  <si>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</si>
  <si>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</si>
  <si>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</si>
  <si>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</si>
  <si>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</si>
  <si>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</si>
  <si>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</si>
  <si>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</si>
  <si>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</si>
  <si>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</si>
  <si>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</si>
  <si>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</si>
  <si>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</si>
  <si>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</si>
  <si>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</si>
  <si>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</si>
  <si>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</si>
  <si>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</si>
  <si>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</si>
  <si>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</si>
  <si>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</si>
  <si>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</si>
  <si>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</si>
  <si>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</si>
  <si>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</si>
  <si>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</si>
  <si>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</si>
  <si>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</si>
  <si>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</si>
  <si>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</si>
  <si>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</si>
  <si>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</si>
  <si>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</si>
  <si>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</si>
  <si>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</si>
  <si>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</si>
  <si>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</si>
  <si>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</si>
  <si>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</si>
  <si>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</si>
  <si>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</si>
  <si>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</si>
  <si>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</si>
  <si>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</si>
  <si>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</si>
  <si>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</si>
  <si>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</si>
  <si>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</si>
  <si>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</si>
  <si>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</si>
  <si>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</si>
  <si>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</si>
  <si>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</si>
  <si>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</si>
  <si>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</si>
  <si>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</si>
  <si>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</si>
  <si>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</si>
  <si>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</si>
  <si>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</si>
  <si>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</si>
  <si>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</si>
  <si>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</si>
  <si>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</si>
  <si>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</si>
  <si>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</si>
  <si>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</si>
  <si>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</si>
  <si>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</si>
  <si>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</si>
  <si>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</si>
  <si>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</si>
  <si>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</si>
  <si>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</si>
  <si>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</si>
  <si>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</si>
  <si>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</si>
  <si>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</si>
  <si>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</si>
  <si>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</si>
  <si>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</si>
  <si>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</si>
  <si>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</si>
  <si>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</si>
  <si>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</si>
  <si>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</si>
  <si>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</si>
  <si>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</si>
  <si>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</si>
  <si>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</si>
  <si>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</si>
  <si>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</si>
  <si>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</si>
  <si>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</si>
  <si>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</si>
  <si>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</si>
  <si>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</si>
  <si>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</si>
  <si>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</si>
  <si>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</si>
  <si>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</si>
  <si>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</si>
  <si>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</si>
  <si>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</si>
  <si>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</si>
  <si>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</si>
  <si>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</si>
  <si>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</si>
  <si>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</si>
  <si>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</si>
  <si>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</si>
  <si>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</si>
  <si>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</si>
  <si>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</si>
  <si>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</si>
  <si>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</si>
  <si>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</si>
  <si>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</si>
  <si>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</si>
  <si>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</si>
  <si>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</si>
  <si>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</si>
  <si>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</si>
  <si>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</si>
  <si>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</si>
  <si>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</si>
  <si>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</si>
  <si>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</si>
  <si>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</si>
  <si>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</si>
  <si>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</si>
  <si>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</si>
  <si>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</si>
  <si>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</si>
  <si>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</si>
  <si>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</si>
  <si>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</si>
  <si>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</si>
  <si>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</si>
  <si>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</si>
  <si>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</si>
  <si>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</si>
  <si>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</si>
  <si>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</si>
  <si>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</si>
  <si>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</si>
  <si>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</si>
  <si>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</si>
  <si>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</si>
  <si>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</si>
  <si>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</si>
  <si>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</si>
  <si>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</si>
  <si>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</si>
  <si>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</si>
  <si>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</si>
  <si>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</si>
  <si>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</si>
  <si>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</si>
  <si>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</si>
  <si>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</si>
  <si>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</si>
  <si>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</si>
  <si>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</si>
  <si>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</si>
  <si>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</si>
  <si>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</si>
  <si>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</si>
  <si>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</si>
  <si>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</si>
  <si>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</si>
  <si>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</si>
  <si>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</si>
  <si>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</si>
  <si>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</si>
  <si>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</si>
  <si>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</si>
  <si>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</si>
  <si>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</si>
  <si>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</si>
  <si>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</si>
  <si>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</si>
  <si>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</si>
  <si>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</si>
  <si>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</si>
  <si>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</si>
  <si>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</si>
  <si>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</si>
  <si>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</si>
  <si>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</si>
  <si>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</si>
  <si>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</si>
  <si>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</si>
  <si>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</si>
  <si>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</si>
  <si>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</si>
  <si>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</si>
  <si>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</si>
  <si>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</si>
  <si>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</si>
  <si>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</si>
  <si>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</si>
  <si>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</si>
  <si>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</si>
  <si>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</si>
  <si>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</si>
  <si>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</si>
  <si>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</si>
  <si>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</si>
  <si>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</si>
  <si>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</si>
  <si>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</si>
  <si>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</si>
  <si>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</si>
  <si>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</si>
  <si>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</si>
  <si>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</si>
  <si>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</si>
  <si>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</si>
  <si>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</si>
  <si>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</si>
  <si>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</si>
  <si>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</si>
  <si>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</si>
  <si>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</si>
  <si>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</si>
  <si>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</si>
  <si>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</si>
  <si>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</si>
  <si>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</si>
  <si>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</si>
  <si>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</si>
  <si>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</si>
  <si>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</si>
  <si>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</si>
  <si>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</si>
  <si>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</si>
  <si>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</si>
  <si>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</si>
  <si>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</si>
  <si>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</si>
  <si>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</si>
  <si>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</si>
  <si>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</si>
  <si>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</si>
  <si>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</si>
  <si>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</si>
  <si>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</si>
  <si>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</si>
  <si>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</si>
  <si>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</si>
  <si>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</si>
  <si>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</si>
  <si>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</si>
  <si>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</si>
  <si>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</si>
  <si>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</si>
  <si>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</si>
  <si>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</si>
  <si>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</si>
  <si>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</si>
  <si>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</si>
  <si>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</si>
  <si>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</si>
  <si>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</si>
  <si>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</si>
  <si>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</si>
  <si>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</si>
  <si>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</si>
  <si>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</si>
  <si>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</si>
  <si>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</si>
  <si>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</si>
  <si>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</si>
  <si>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</si>
  <si>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</si>
  <si>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</si>
  <si>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</si>
  <si>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</si>
  <si>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</si>
  <si>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</si>
  <si>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</si>
  <si>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</si>
  <si>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</si>
  <si>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</si>
  <si>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</si>
  <si>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</si>
  <si>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</si>
  <si>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</si>
  <si>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</si>
  <si>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</si>
  <si>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</si>
  <si>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</si>
  <si>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</si>
  <si>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</si>
  <si>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</si>
  <si>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</si>
  <si>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</si>
  <si>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</si>
  <si>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</si>
  <si>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</si>
  <si>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</si>
  <si>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</si>
  <si>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</si>
  <si>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</si>
  <si>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</si>
  <si>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</si>
  <si>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</si>
  <si>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</si>
  <si>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</si>
  <si>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</si>
  <si>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</si>
  <si>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</si>
  <si>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</si>
  <si>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</si>
  <si>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</si>
  <si>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</si>
  <si>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</si>
  <si>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</si>
  <si>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</si>
  <si>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</si>
  <si>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</si>
  <si>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</si>
  <si>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</si>
  <si>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</si>
  <si>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</si>
  <si>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</si>
  <si>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</si>
  <si>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</si>
  <si>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</si>
  <si>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</si>
  <si>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</si>
  <si>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</si>
  <si>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</si>
  <si>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</si>
  <si>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</si>
  <si>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</si>
  <si>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</si>
  <si>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</si>
  <si>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</si>
  <si>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</si>
  <si>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</si>
  <si>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</si>
  <si>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</si>
  <si>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</si>
  <si>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</si>
  <si>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</si>
  <si>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</si>
  <si>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</si>
  <si>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</si>
  <si>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</si>
  <si>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</si>
  <si>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</si>
  <si>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</si>
  <si>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</si>
  <si>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</si>
  <si>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</si>
  <si>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</si>
  <si>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</si>
  <si>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</si>
  <si>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</si>
  <si>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</si>
  <si>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</si>
  <si>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</si>
  <si>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</si>
  <si>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</si>
  <si>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</si>
  <si>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</si>
  <si>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</si>
  <si>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</si>
  <si>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</si>
  <si>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</si>
  <si>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</si>
  <si>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</si>
  <si>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</si>
  <si>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</si>
  <si>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</si>
  <si>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</si>
  <si>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</si>
  <si>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</si>
  <si>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</si>
  <si>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</si>
  <si>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</si>
  <si>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</si>
  <si>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</si>
  <si>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</si>
  <si>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</si>
  <si>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</si>
  <si>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</si>
  <si>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</si>
  <si>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</si>
  <si>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</si>
  <si>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</si>
  <si>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</si>
  <si>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</si>
  <si>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</si>
  <si>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</si>
  <si>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</si>
  <si>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</si>
  <si>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</si>
  <si>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</si>
  <si>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</si>
  <si>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</si>
  <si>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</si>
  <si>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</si>
  <si>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</si>
  <si>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</si>
  <si>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</si>
  <si>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</si>
  <si>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</si>
  <si>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</si>
  <si>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</si>
  <si>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</si>
  <si>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</si>
  <si>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</si>
  <si>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</si>
  <si>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</si>
  <si>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</si>
  <si>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</si>
  <si>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</si>
  <si>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</si>
  <si>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</si>
  <si>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</si>
  <si>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</si>
  <si>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</si>
  <si>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</si>
  <si>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</si>
  <si>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</si>
  <si>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</si>
  <si>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</si>
  <si>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</si>
  <si>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</si>
  <si>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</si>
  <si>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</si>
  <si>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</si>
  <si>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</si>
  <si>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</si>
  <si>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</si>
  <si>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</si>
  <si>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</si>
  <si>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</si>
  <si>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</si>
  <si>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</si>
  <si>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</si>
  <si>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</si>
  <si>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</si>
  <si>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</si>
  <si>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</si>
  <si>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</si>
  <si>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</si>
  <si>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</si>
  <si>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</si>
  <si>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</si>
  <si>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</si>
  <si>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</si>
  <si>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</si>
  <si>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</si>
  <si>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</si>
  <si>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</si>
  <si>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</si>
  <si>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</si>
  <si>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R1-12</t>
  </si>
  <si>
    <t xml:space="preserve">The latest version of EN 300 328 is v2.2.2 and the cca observation time has been reduced from 20us to 18us.  Please change the text in lines 7-8 accordingly.</t>
  </si>
  <si>
    <t xml:space="preserve">R1-11</t>
  </si>
  <si>
    <t xml:space="preserve">Now have phyCcaModes 3a and 3b have been added, the "Integer" range 1-6 does not suffice.</t>
  </si>
  <si>
    <t xml:space="preserve">It looks like we now have 7 CCA Modes and we should adjust the spec accordingly.</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</si>
  <si>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</si>
  <si>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</si>
  <si>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R1-9</t>
  </si>
  <si>
    <t xml:space="preserve">phyCcaDuration value of 0 should not be allowed, as it means there is no measurement</t>
  </si>
  <si>
    <t xml:space="preserve">Remove it from the range</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</si>
  <si>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</si>
  <si>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</si>
  <si>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R1-7</t>
  </si>
  <si>
    <t xml:space="preserve">CCA Mode 4 should be removed</t>
  </si>
  <si>
    <t xml:space="preserve">CCA Mode 4 gets around the spirit of CSMA-CA.</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</si>
  <si>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</si>
  <si>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</si>
  <si>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</si>
  <si>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</si>
  <si>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</si>
  <si>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</si>
  <si>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</si>
  <si>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</si>
  <si>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</si>
  <si>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</si>
  <si>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</si>
  <si>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</si>
  <si>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</si>
  <si>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</si>
  <si>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</si>
  <si>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</si>
  <si>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</si>
  <si>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</si>
  <si>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</si>
  <si>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</si>
  <si>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</si>
  <si>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</si>
  <si>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01-Jun-2024 03:28:04 UTC-12</t>
  </si>
  <si>
    <t xml:space="preserve">R1-1</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</si>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</sst>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205560</xdr:colOff>
      <xdr:row>22</xdr:row>
      <xdr:rowOff>124200</xdr:rowOff>
    </xdr:to>
    <xdr:sp>
      <xdr:nvSpPr>
        <xdr:cNvPr id="0" name="Text Frame 1"/>
        <xdr:cNvSpPr/>
      </xdr:nvSpPr>
      <xdr:spPr>
        <a:xfrm>
          <a:off x="372600" y="2873880"/>
          <a:ext cx="2053080" cy="13100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1" activeCellId="0" sqref="E11"/>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C2" activeCellId="0" sqref="C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false" outlineLevel="0" max="33" min="28" style="2" width="8.83"/>
  </cols>
  <sheetData>
    <row r="1" customFormat="false" ht="91" hidden="false" customHeight="false" outlineLevel="0" collapsed="false">
      <c r="A1" s="20" t="s">
        <v>22</v>
      </c>
      <c r="B1" s="20" t="s">
        <v>23</v>
      </c>
      <c r="C1" s="20" t="s">
        <v>24</v>
      </c>
      <c r="D1" s="20" t="s">
        <v>25</v>
      </c>
      <c r="E1" s="20" t="s">
        <v>26</v>
      </c>
      <c r="F1" s="20" t="s">
        <v>27</v>
      </c>
      <c r="G1" s="20" t="s">
        <v>28</v>
      </c>
      <c r="H1" s="20" t="s">
        <v>29</v>
      </c>
      <c r="I1" s="20" t="s">
        <v>30</v>
      </c>
      <c r="J1" s="25"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6" t="s">
        <v>54</v>
      </c>
      <c r="K2" s="23" t="s">
        <v>106</v>
      </c>
      <c r="L2" s="23" t="s">
        <v>88</v>
      </c>
      <c r="M2" s="23" t="n">
        <v>666</v>
      </c>
      <c r="N2" s="22" t="s">
        <v>774</v>
      </c>
      <c r="O2" s="22" t="n">
        <v>8</v>
      </c>
      <c r="P2" s="22" t="s">
        <v>775</v>
      </c>
      <c r="R2" s="22" t="s">
        <v>61</v>
      </c>
      <c r="S2" s="22" t="s">
        <v>776</v>
      </c>
      <c r="T2" s="22"/>
      <c r="V2" s="22"/>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85" hidden="false" customHeight="false" outlineLevel="0" collapsed="false">
      <c r="A3" s="2" t="n">
        <v>332011</v>
      </c>
      <c r="B3" s="22" t="s">
        <v>772</v>
      </c>
      <c r="C3" s="22" t="s">
        <v>777</v>
      </c>
      <c r="D3" s="22" t="s">
        <v>104</v>
      </c>
      <c r="G3" s="23" t="s">
        <v>52</v>
      </c>
      <c r="H3" s="19" t="n">
        <v>8</v>
      </c>
      <c r="I3" s="23" t="s">
        <v>105</v>
      </c>
      <c r="J3" s="26" t="s">
        <v>54</v>
      </c>
      <c r="K3" s="23" t="s">
        <v>106</v>
      </c>
      <c r="L3" s="23" t="s">
        <v>88</v>
      </c>
      <c r="M3" s="23" t="n">
        <v>666</v>
      </c>
      <c r="N3" s="22" t="s">
        <v>774</v>
      </c>
      <c r="O3" s="22" t="n">
        <v>4</v>
      </c>
      <c r="P3" s="22" t="s">
        <v>778</v>
      </c>
      <c r="R3" s="22" t="s">
        <v>81</v>
      </c>
      <c r="S3" s="22" t="s">
        <v>779</v>
      </c>
      <c r="T3" s="22"/>
      <c r="U3" s="22"/>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7" hidden="false" customHeight="false" outlineLevel="0" collapsed="false">
      <c r="A4" s="2" t="n">
        <v>332010</v>
      </c>
      <c r="B4" s="22" t="s">
        <v>772</v>
      </c>
      <c r="C4" s="22" t="s">
        <v>780</v>
      </c>
      <c r="D4" s="22" t="s">
        <v>104</v>
      </c>
      <c r="G4" s="23" t="s">
        <v>52</v>
      </c>
      <c r="H4" s="19" t="n">
        <v>7</v>
      </c>
      <c r="I4" s="23" t="s">
        <v>105</v>
      </c>
      <c r="J4" s="26" t="s">
        <v>54</v>
      </c>
      <c r="K4" s="23" t="s">
        <v>106</v>
      </c>
      <c r="L4" s="23" t="s">
        <v>88</v>
      </c>
      <c r="M4" s="23" t="n">
        <v>608</v>
      </c>
      <c r="N4" s="22" t="s">
        <v>520</v>
      </c>
      <c r="O4" s="2" t="n">
        <v>27</v>
      </c>
      <c r="P4" s="22" t="s">
        <v>781</v>
      </c>
      <c r="R4" s="22" t="s">
        <v>61</v>
      </c>
      <c r="S4" s="22" t="s">
        <v>782</v>
      </c>
      <c r="T4" s="22"/>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05" hidden="false" customHeight="false" outlineLevel="0" collapsed="false">
      <c r="A5" s="2" t="n">
        <v>332009</v>
      </c>
      <c r="B5" s="22" t="s">
        <v>772</v>
      </c>
      <c r="C5" s="22" t="s">
        <v>783</v>
      </c>
      <c r="D5" s="22" t="s">
        <v>104</v>
      </c>
      <c r="G5" s="23" t="s">
        <v>52</v>
      </c>
      <c r="H5" s="19" t="n">
        <v>6</v>
      </c>
      <c r="I5" s="23" t="s">
        <v>105</v>
      </c>
      <c r="J5" s="26" t="s">
        <v>54</v>
      </c>
      <c r="K5" s="23" t="s">
        <v>106</v>
      </c>
      <c r="L5" s="23" t="s">
        <v>56</v>
      </c>
      <c r="M5" s="23" t="n">
        <v>608</v>
      </c>
      <c r="N5" s="22" t="s">
        <v>520</v>
      </c>
      <c r="O5" s="22" t="n">
        <v>27</v>
      </c>
      <c r="P5" s="22" t="s">
        <v>784</v>
      </c>
      <c r="R5" s="22" t="s">
        <v>81</v>
      </c>
      <c r="S5" s="22" t="s">
        <v>785</v>
      </c>
      <c r="T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35.05" hidden="false" customHeight="false" outlineLevel="0" collapsed="false">
      <c r="A6" s="2" t="n">
        <v>332008</v>
      </c>
      <c r="B6" s="22" t="s">
        <v>772</v>
      </c>
      <c r="C6" s="22" t="s">
        <v>786</v>
      </c>
      <c r="D6" s="22" t="s">
        <v>104</v>
      </c>
      <c r="G6" s="23" t="s">
        <v>52</v>
      </c>
      <c r="H6" s="19" t="n">
        <v>5</v>
      </c>
      <c r="I6" s="23" t="s">
        <v>105</v>
      </c>
      <c r="J6" s="26" t="s">
        <v>54</v>
      </c>
      <c r="K6" s="23" t="s">
        <v>106</v>
      </c>
      <c r="L6" s="23" t="s">
        <v>56</v>
      </c>
      <c r="M6" s="23" t="n">
        <v>608</v>
      </c>
      <c r="N6" s="22" t="s">
        <v>520</v>
      </c>
      <c r="O6" s="22" t="n">
        <v>25</v>
      </c>
      <c r="P6" s="22" t="s">
        <v>787</v>
      </c>
      <c r="R6" s="22" t="s">
        <v>81</v>
      </c>
      <c r="S6" s="22" t="s">
        <v>785</v>
      </c>
      <c r="T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35.05" hidden="false" customHeight="false" outlineLevel="0" collapsed="false">
      <c r="A7" s="2" t="n">
        <v>332007</v>
      </c>
      <c r="B7" s="22" t="s">
        <v>772</v>
      </c>
      <c r="C7" s="22" t="s">
        <v>788</v>
      </c>
      <c r="D7" s="22" t="s">
        <v>104</v>
      </c>
      <c r="G7" s="23" t="s">
        <v>52</v>
      </c>
      <c r="H7" s="19" t="n">
        <v>4</v>
      </c>
      <c r="I7" s="23" t="s">
        <v>105</v>
      </c>
      <c r="J7" s="26" t="s">
        <v>54</v>
      </c>
      <c r="K7" s="23" t="s">
        <v>106</v>
      </c>
      <c r="L7" s="23" t="s">
        <v>56</v>
      </c>
      <c r="M7" s="23" t="n">
        <v>508</v>
      </c>
      <c r="N7" s="22" t="s">
        <v>789</v>
      </c>
      <c r="O7" s="2" t="n">
        <v>17</v>
      </c>
      <c r="P7" s="22" t="s">
        <v>790</v>
      </c>
      <c r="R7" s="22" t="s">
        <v>81</v>
      </c>
      <c r="S7" s="22" t="s">
        <v>791</v>
      </c>
      <c r="T7" s="22"/>
      <c r="U7" s="22"/>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35.05" hidden="false" customHeight="false" outlineLevel="0" collapsed="false">
      <c r="A8" s="2" t="n">
        <v>332006</v>
      </c>
      <c r="B8" s="22" t="s">
        <v>772</v>
      </c>
      <c r="C8" s="22" t="s">
        <v>792</v>
      </c>
      <c r="D8" s="22" t="s">
        <v>104</v>
      </c>
      <c r="G8" s="23" t="s">
        <v>52</v>
      </c>
      <c r="H8" s="19" t="n">
        <v>3</v>
      </c>
      <c r="I8" s="23" t="s">
        <v>105</v>
      </c>
      <c r="J8" s="26" t="s">
        <v>54</v>
      </c>
      <c r="K8" s="23" t="s">
        <v>106</v>
      </c>
      <c r="L8" s="23" t="s">
        <v>56</v>
      </c>
      <c r="M8" s="23" t="n">
        <v>471</v>
      </c>
      <c r="N8" s="22" t="s">
        <v>793</v>
      </c>
      <c r="O8" s="2" t="n">
        <v>12</v>
      </c>
      <c r="P8" s="22" t="s">
        <v>794</v>
      </c>
      <c r="R8" s="22" t="s">
        <v>81</v>
      </c>
      <c r="S8" s="22" t="s">
        <v>795</v>
      </c>
      <c r="T8" s="22"/>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2.2" hidden="false" customHeight="false" outlineLevel="0" collapsed="false">
      <c r="A9" s="2" t="n">
        <v>332005</v>
      </c>
      <c r="B9" s="22" t="s">
        <v>772</v>
      </c>
      <c r="C9" s="22" t="s">
        <v>796</v>
      </c>
      <c r="D9" s="22" t="s">
        <v>104</v>
      </c>
      <c r="G9" s="23" t="s">
        <v>52</v>
      </c>
      <c r="H9" s="19" t="n">
        <v>2</v>
      </c>
      <c r="I9" s="23" t="s">
        <v>105</v>
      </c>
      <c r="J9" s="26" t="s">
        <v>54</v>
      </c>
      <c r="K9" s="23" t="s">
        <v>106</v>
      </c>
      <c r="L9" s="23" t="s">
        <v>88</v>
      </c>
      <c r="M9" s="23" t="n">
        <v>470</v>
      </c>
      <c r="N9" s="22" t="s">
        <v>797</v>
      </c>
      <c r="O9" s="2" t="n">
        <v>24</v>
      </c>
      <c r="P9" s="22" t="s">
        <v>798</v>
      </c>
      <c r="R9" s="22" t="s">
        <v>61</v>
      </c>
      <c r="S9" s="22" t="s">
        <v>799</v>
      </c>
      <c r="T9" s="22"/>
      <c r="U9" s="22"/>
      <c r="V9" s="2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4" hidden="false" customHeight="false" outlineLevel="0" collapsed="false">
      <c r="A10" s="2" t="n">
        <v>332004</v>
      </c>
      <c r="B10" s="22" t="s">
        <v>772</v>
      </c>
      <c r="C10" s="22" t="s">
        <v>800</v>
      </c>
      <c r="D10" s="22" t="s">
        <v>104</v>
      </c>
      <c r="G10" s="23" t="s">
        <v>52</v>
      </c>
      <c r="H10" s="19" t="n">
        <v>1</v>
      </c>
      <c r="I10" s="23" t="s">
        <v>105</v>
      </c>
      <c r="J10" s="26" t="s">
        <v>54</v>
      </c>
      <c r="K10" s="23" t="s">
        <v>106</v>
      </c>
      <c r="L10" s="23" t="s">
        <v>88</v>
      </c>
      <c r="M10" s="23" t="n">
        <v>447</v>
      </c>
      <c r="N10" s="22" t="s">
        <v>379</v>
      </c>
      <c r="O10" s="22" t="n">
        <v>18</v>
      </c>
      <c r="P10" s="22" t="s">
        <v>801</v>
      </c>
      <c r="R10" s="22" t="s">
        <v>61</v>
      </c>
      <c r="S10" s="22" t="s">
        <v>802</v>
      </c>
      <c r="T10" s="22"/>
      <c r="U10" s="22"/>
      <c r="V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65" hidden="false" customHeight="false" outlineLevel="0" collapsed="false">
      <c r="A11" s="2" t="n">
        <v>331992</v>
      </c>
      <c r="B11" s="22" t="s">
        <v>803</v>
      </c>
      <c r="C11" s="22" t="s">
        <v>804</v>
      </c>
      <c r="D11" s="22" t="s">
        <v>758</v>
      </c>
      <c r="G11" s="23" t="s">
        <v>52</v>
      </c>
      <c r="H11" s="19" t="n">
        <v>4</v>
      </c>
      <c r="I11" s="23" t="s">
        <v>759</v>
      </c>
      <c r="J11" s="26" t="s">
        <v>395</v>
      </c>
      <c r="K11" s="23" t="s">
        <v>760</v>
      </c>
      <c r="L11" s="23" t="s">
        <v>56</v>
      </c>
      <c r="M11" s="23" t="n">
        <v>204</v>
      </c>
      <c r="N11" s="22" t="s">
        <v>805</v>
      </c>
      <c r="O11" s="22" t="n">
        <v>19</v>
      </c>
      <c r="P11" s="22" t="s">
        <v>806</v>
      </c>
      <c r="R11" s="22" t="s">
        <v>81</v>
      </c>
      <c r="S11" s="22" t="s">
        <v>807</v>
      </c>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1" hidden="false" customHeight="false" outlineLevel="0" collapsed="false">
      <c r="A12" s="2" t="n">
        <v>331991</v>
      </c>
      <c r="B12" s="22" t="s">
        <v>808</v>
      </c>
      <c r="C12" s="22" t="s">
        <v>809</v>
      </c>
      <c r="D12" s="22" t="s">
        <v>758</v>
      </c>
      <c r="G12" s="23" t="s">
        <v>52</v>
      </c>
      <c r="H12" s="19" t="n">
        <v>3</v>
      </c>
      <c r="I12" s="23" t="s">
        <v>759</v>
      </c>
      <c r="J12" s="26" t="s">
        <v>395</v>
      </c>
      <c r="K12" s="23" t="s">
        <v>760</v>
      </c>
      <c r="L12" s="23" t="s">
        <v>56</v>
      </c>
      <c r="M12" s="23" t="n">
        <v>204</v>
      </c>
      <c r="N12" s="22" t="s">
        <v>805</v>
      </c>
      <c r="O12" s="22" t="n">
        <v>31</v>
      </c>
      <c r="P12" s="22" t="s">
        <v>806</v>
      </c>
      <c r="R12" s="22" t="s">
        <v>81</v>
      </c>
      <c r="S12" s="22" t="s">
        <v>810</v>
      </c>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6" hidden="false" customHeight="false" outlineLevel="0" collapsed="false">
      <c r="A13" s="2" t="n">
        <v>331990</v>
      </c>
      <c r="B13" s="22" t="s">
        <v>811</v>
      </c>
      <c r="C13" s="22" t="s">
        <v>812</v>
      </c>
      <c r="D13" s="22" t="s">
        <v>758</v>
      </c>
      <c r="G13" s="23" t="s">
        <v>52</v>
      </c>
      <c r="H13" s="19" t="n">
        <v>2</v>
      </c>
      <c r="I13" s="23" t="s">
        <v>759</v>
      </c>
      <c r="J13" s="26" t="s">
        <v>395</v>
      </c>
      <c r="K13" s="23" t="s">
        <v>760</v>
      </c>
      <c r="L13" s="23" t="s">
        <v>88</v>
      </c>
      <c r="M13" s="23" t="n">
        <v>24</v>
      </c>
      <c r="N13" s="22" t="s">
        <v>813</v>
      </c>
      <c r="O13" s="22" t="n">
        <v>32</v>
      </c>
      <c r="P13" s="22" t="s">
        <v>814</v>
      </c>
      <c r="R13" s="22" t="s">
        <v>81</v>
      </c>
      <c r="S13" s="22" t="s">
        <v>815</v>
      </c>
      <c r="T13" s="22"/>
      <c r="U13" s="22"/>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4" hidden="false" customHeight="false" outlineLevel="0" collapsed="false">
      <c r="A14" s="2" t="n">
        <v>331989</v>
      </c>
      <c r="B14" s="22" t="s">
        <v>816</v>
      </c>
      <c r="C14" s="22" t="s">
        <v>817</v>
      </c>
      <c r="D14" s="22" t="s">
        <v>758</v>
      </c>
      <c r="G14" s="23" t="s">
        <v>52</v>
      </c>
      <c r="H14" s="19" t="n">
        <v>1</v>
      </c>
      <c r="I14" s="23" t="s">
        <v>759</v>
      </c>
      <c r="J14" s="26" t="s">
        <v>395</v>
      </c>
      <c r="K14" s="23" t="s">
        <v>760</v>
      </c>
      <c r="L14" s="23" t="s">
        <v>56</v>
      </c>
      <c r="M14" s="23" t="n">
        <v>20</v>
      </c>
      <c r="N14" s="22" t="n">
        <v>4.1</v>
      </c>
      <c r="O14" s="22" t="n">
        <v>9</v>
      </c>
      <c r="P14" s="22" t="s">
        <v>818</v>
      </c>
      <c r="R14" s="22" t="s">
        <v>81</v>
      </c>
      <c r="S14" s="22" t="s">
        <v>819</v>
      </c>
      <c r="T14" s="22"/>
      <c r="U14" s="22"/>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25" hidden="false" customHeight="false" outlineLevel="0" collapsed="false">
      <c r="A15" s="2" t="n">
        <v>331516</v>
      </c>
      <c r="B15" s="22" t="s">
        <v>820</v>
      </c>
      <c r="C15" s="22" t="s">
        <v>821</v>
      </c>
      <c r="D15" s="22" t="s">
        <v>516</v>
      </c>
      <c r="G15" s="23" t="s">
        <v>52</v>
      </c>
      <c r="H15" s="19" t="n">
        <v>7</v>
      </c>
      <c r="I15" s="23" t="s">
        <v>517</v>
      </c>
      <c r="J15" s="26" t="s">
        <v>54</v>
      </c>
      <c r="K15" s="23" t="s">
        <v>518</v>
      </c>
      <c r="L15" s="23" t="s">
        <v>88</v>
      </c>
      <c r="M15" s="23" t="n">
        <v>613</v>
      </c>
      <c r="N15" s="22" t="s">
        <v>541</v>
      </c>
      <c r="O15" s="2" t="n">
        <v>2</v>
      </c>
      <c r="P15" s="22" t="s">
        <v>822</v>
      </c>
      <c r="R15" s="22" t="s">
        <v>61</v>
      </c>
      <c r="S15" s="22" t="s">
        <v>823</v>
      </c>
      <c r="T15" s="22"/>
      <c r="U15" s="22"/>
      <c r="V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57.45" hidden="false" customHeight="false" outlineLevel="0" collapsed="false">
      <c r="A16" s="2" t="n">
        <v>331515</v>
      </c>
      <c r="B16" s="22" t="s">
        <v>820</v>
      </c>
      <c r="C16" s="22" t="s">
        <v>824</v>
      </c>
      <c r="D16" s="22" t="s">
        <v>516</v>
      </c>
      <c r="G16" s="23" t="s">
        <v>52</v>
      </c>
      <c r="H16" s="19" t="n">
        <v>6</v>
      </c>
      <c r="I16" s="23" t="s">
        <v>517</v>
      </c>
      <c r="J16" s="26" t="s">
        <v>54</v>
      </c>
      <c r="K16" s="23" t="s">
        <v>518</v>
      </c>
      <c r="L16" s="23" t="s">
        <v>88</v>
      </c>
      <c r="M16" s="23" t="n">
        <v>609</v>
      </c>
      <c r="N16" s="22" t="s">
        <v>520</v>
      </c>
      <c r="O16" s="22" t="n">
        <v>7</v>
      </c>
      <c r="P16" s="22" t="s">
        <v>825</v>
      </c>
      <c r="R16" s="22" t="s">
        <v>61</v>
      </c>
      <c r="S16" s="22" t="s">
        <v>375</v>
      </c>
      <c r="T16" s="22"/>
      <c r="U16" s="22"/>
      <c r="V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25" hidden="false" customHeight="false" outlineLevel="0" collapsed="false">
      <c r="A17" s="2" t="n">
        <v>331514</v>
      </c>
      <c r="B17" s="22" t="s">
        <v>820</v>
      </c>
      <c r="C17" s="22" t="s">
        <v>826</v>
      </c>
      <c r="D17" s="22" t="s">
        <v>516</v>
      </c>
      <c r="G17" s="23" t="s">
        <v>52</v>
      </c>
      <c r="H17" s="19" t="n">
        <v>5</v>
      </c>
      <c r="I17" s="23" t="s">
        <v>517</v>
      </c>
      <c r="J17" s="26" t="s">
        <v>54</v>
      </c>
      <c r="K17" s="23" t="s">
        <v>518</v>
      </c>
      <c r="L17" s="23" t="s">
        <v>88</v>
      </c>
      <c r="M17" s="23" t="n">
        <v>613</v>
      </c>
      <c r="N17" s="22" t="s">
        <v>541</v>
      </c>
      <c r="O17" s="22" t="n">
        <v>2</v>
      </c>
      <c r="P17" s="22" t="s">
        <v>827</v>
      </c>
      <c r="R17" s="22" t="s">
        <v>61</v>
      </c>
      <c r="S17" s="22" t="s">
        <v>828</v>
      </c>
      <c r="T17" s="22"/>
      <c r="U17" s="22"/>
      <c r="V17" s="22"/>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331513</v>
      </c>
      <c r="B18" s="22" t="s">
        <v>820</v>
      </c>
      <c r="C18" s="22" t="s">
        <v>829</v>
      </c>
      <c r="D18" s="22" t="s">
        <v>516</v>
      </c>
      <c r="G18" s="23" t="s">
        <v>52</v>
      </c>
      <c r="H18" s="19" t="n">
        <v>4</v>
      </c>
      <c r="I18" s="23" t="s">
        <v>517</v>
      </c>
      <c r="J18" s="26" t="s">
        <v>54</v>
      </c>
      <c r="K18" s="23" t="s">
        <v>518</v>
      </c>
      <c r="L18" s="23" t="s">
        <v>88</v>
      </c>
      <c r="M18" s="23" t="n">
        <v>613</v>
      </c>
      <c r="N18" s="22" t="s">
        <v>541</v>
      </c>
      <c r="O18" s="22" t="n">
        <v>2</v>
      </c>
      <c r="P18" s="22" t="s">
        <v>830</v>
      </c>
      <c r="R18" s="22" t="s">
        <v>61</v>
      </c>
      <c r="S18" s="22" t="s">
        <v>375</v>
      </c>
      <c r="T18" s="22"/>
      <c r="U18" s="22"/>
      <c r="V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25" hidden="false" customHeight="false" outlineLevel="0" collapsed="false">
      <c r="A19" s="2" t="n">
        <v>331512</v>
      </c>
      <c r="B19" s="22" t="s">
        <v>820</v>
      </c>
      <c r="C19" s="22" t="s">
        <v>831</v>
      </c>
      <c r="D19" s="22" t="s">
        <v>516</v>
      </c>
      <c r="G19" s="23" t="s">
        <v>52</v>
      </c>
      <c r="H19" s="19" t="n">
        <v>3</v>
      </c>
      <c r="I19" s="23" t="s">
        <v>517</v>
      </c>
      <c r="J19" s="26" t="s">
        <v>54</v>
      </c>
      <c r="K19" s="23" t="s">
        <v>518</v>
      </c>
      <c r="L19" s="23" t="s">
        <v>88</v>
      </c>
      <c r="M19" s="23" t="n">
        <v>613</v>
      </c>
      <c r="N19" s="22" t="s">
        <v>541</v>
      </c>
      <c r="O19" s="22" t="n">
        <v>2</v>
      </c>
      <c r="P19" s="22" t="s">
        <v>832</v>
      </c>
      <c r="R19" s="22" t="s">
        <v>61</v>
      </c>
      <c r="S19" s="22" t="s">
        <v>833</v>
      </c>
      <c r="T19" s="22"/>
      <c r="U19" s="2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65" hidden="false" customHeight="false" outlineLevel="0" collapsed="false">
      <c r="A20" s="2" t="n">
        <v>331511</v>
      </c>
      <c r="B20" s="22" t="s">
        <v>820</v>
      </c>
      <c r="C20" s="22" t="s">
        <v>834</v>
      </c>
      <c r="D20" s="22" t="s">
        <v>516</v>
      </c>
      <c r="G20" s="23" t="s">
        <v>52</v>
      </c>
      <c r="H20" s="19" t="n">
        <v>2</v>
      </c>
      <c r="I20" s="23" t="s">
        <v>517</v>
      </c>
      <c r="J20" s="26" t="s">
        <v>54</v>
      </c>
      <c r="K20" s="23" t="s">
        <v>518</v>
      </c>
      <c r="L20" s="23" t="s">
        <v>88</v>
      </c>
      <c r="M20" s="23" t="n">
        <v>608</v>
      </c>
      <c r="N20" s="22" t="s">
        <v>520</v>
      </c>
      <c r="O20" s="22" t="n">
        <v>18</v>
      </c>
      <c r="P20" s="22" t="s">
        <v>521</v>
      </c>
      <c r="R20" s="22" t="s">
        <v>61</v>
      </c>
      <c r="S20" s="22" t="s">
        <v>835</v>
      </c>
      <c r="T20" s="22"/>
      <c r="V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46.25" hidden="false" customHeight="false" outlineLevel="0" collapsed="false">
      <c r="A21" s="2" t="n">
        <v>331510</v>
      </c>
      <c r="B21" s="22" t="s">
        <v>820</v>
      </c>
      <c r="C21" s="22" t="s">
        <v>836</v>
      </c>
      <c r="D21" s="22" t="s">
        <v>516</v>
      </c>
      <c r="G21" s="23" t="s">
        <v>52</v>
      </c>
      <c r="H21" s="19" t="n">
        <v>1</v>
      </c>
      <c r="I21" s="23" t="s">
        <v>517</v>
      </c>
      <c r="J21" s="26" t="s">
        <v>54</v>
      </c>
      <c r="K21" s="23" t="s">
        <v>518</v>
      </c>
      <c r="L21" s="23" t="s">
        <v>88</v>
      </c>
      <c r="M21" s="23" t="n">
        <v>608</v>
      </c>
      <c r="N21" s="22" t="s">
        <v>520</v>
      </c>
      <c r="O21" s="22" t="n">
        <v>28</v>
      </c>
      <c r="P21" s="22" t="s">
        <v>837</v>
      </c>
      <c r="R21" s="22" t="s">
        <v>61</v>
      </c>
      <c r="S21" s="22" t="s">
        <v>838</v>
      </c>
      <c r="T21" s="22"/>
      <c r="V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35.05" hidden="false" customHeight="false" outlineLevel="0" collapsed="false">
      <c r="A22" s="2" t="n">
        <v>331487</v>
      </c>
      <c r="B22" s="22" t="s">
        <v>839</v>
      </c>
      <c r="C22" s="22" t="s">
        <v>840</v>
      </c>
      <c r="D22" s="22" t="s">
        <v>841</v>
      </c>
      <c r="G22" s="23" t="s">
        <v>52</v>
      </c>
      <c r="H22" s="19" t="n">
        <v>2</v>
      </c>
      <c r="I22" s="19" t="s">
        <v>183</v>
      </c>
      <c r="J22" s="26" t="s">
        <v>369</v>
      </c>
      <c r="K22" s="19" t="s">
        <v>842</v>
      </c>
      <c r="L22" s="23" t="s">
        <v>56</v>
      </c>
      <c r="M22" s="23" t="n">
        <v>65</v>
      </c>
      <c r="N22" s="22" t="s">
        <v>581</v>
      </c>
      <c r="O22" s="22" t="n">
        <v>11</v>
      </c>
      <c r="P22" s="22" t="s">
        <v>843</v>
      </c>
      <c r="R22" s="22" t="s">
        <v>81</v>
      </c>
      <c r="S22" s="22" t="s">
        <v>844</v>
      </c>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35.05" hidden="false" customHeight="false" outlineLevel="0" collapsed="false">
      <c r="A23" s="2" t="n">
        <v>331486</v>
      </c>
      <c r="B23" s="22" t="s">
        <v>845</v>
      </c>
      <c r="C23" s="22" t="s">
        <v>846</v>
      </c>
      <c r="D23" s="22" t="s">
        <v>841</v>
      </c>
      <c r="G23" s="23" t="s">
        <v>52</v>
      </c>
      <c r="H23" s="19" t="n">
        <v>1</v>
      </c>
      <c r="I23" s="23" t="s">
        <v>183</v>
      </c>
      <c r="J23" s="26" t="s">
        <v>369</v>
      </c>
      <c r="K23" s="23" t="s">
        <v>842</v>
      </c>
      <c r="L23" s="23" t="s">
        <v>56</v>
      </c>
      <c r="M23" s="23" t="n">
        <v>182</v>
      </c>
      <c r="N23" s="22" t="s">
        <v>217</v>
      </c>
      <c r="O23" s="22" t="n">
        <v>22</v>
      </c>
      <c r="P23" s="22" t="s">
        <v>847</v>
      </c>
      <c r="R23" s="22" t="s">
        <v>81</v>
      </c>
      <c r="S23" s="22" t="s">
        <v>848</v>
      </c>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849</v>
      </c>
      <c r="C24" s="22" t="s">
        <v>850</v>
      </c>
      <c r="D24" s="22" t="s">
        <v>526</v>
      </c>
      <c r="G24" s="23" t="s">
        <v>52</v>
      </c>
      <c r="H24" s="19" t="n">
        <v>1</v>
      </c>
      <c r="I24" s="23" t="s">
        <v>105</v>
      </c>
      <c r="J24" s="26" t="s">
        <v>54</v>
      </c>
      <c r="K24" s="23" t="s">
        <v>527</v>
      </c>
      <c r="L24" s="23" t="s">
        <v>88</v>
      </c>
      <c r="M24" s="23" t="n">
        <v>608</v>
      </c>
      <c r="N24" s="22" t="s">
        <v>520</v>
      </c>
      <c r="O24" s="22" t="n">
        <v>26</v>
      </c>
      <c r="P24" s="22" t="s">
        <v>851</v>
      </c>
      <c r="R24" s="22" t="s">
        <v>61</v>
      </c>
      <c r="S24" s="22" t="s">
        <v>852</v>
      </c>
      <c r="T24" s="22"/>
      <c r="U24" s="22"/>
      <c r="V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35.05" hidden="false" customHeight="false" outlineLevel="0" collapsed="false">
      <c r="A25" s="2" t="n">
        <v>331418</v>
      </c>
      <c r="B25" s="22" t="s">
        <v>853</v>
      </c>
      <c r="C25" s="22" t="s">
        <v>854</v>
      </c>
      <c r="D25" s="22" t="s">
        <v>367</v>
      </c>
      <c r="G25" s="23" t="s">
        <v>52</v>
      </c>
      <c r="H25" s="19" t="n">
        <v>2</v>
      </c>
      <c r="I25" s="19" t="s">
        <v>368</v>
      </c>
      <c r="J25" s="26" t="s">
        <v>369</v>
      </c>
      <c r="K25" s="19" t="s">
        <v>370</v>
      </c>
      <c r="L25" s="23" t="s">
        <v>56</v>
      </c>
      <c r="M25" s="23" t="n">
        <v>655</v>
      </c>
      <c r="N25" s="22" t="s">
        <v>591</v>
      </c>
      <c r="O25" s="22" t="n">
        <v>11</v>
      </c>
      <c r="P25" s="22" t="s">
        <v>855</v>
      </c>
      <c r="R25" s="22" t="s">
        <v>81</v>
      </c>
      <c r="S25" s="22" t="s">
        <v>856</v>
      </c>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2.2" hidden="false" customHeight="false" outlineLevel="0" collapsed="false">
      <c r="A26" s="2" t="n">
        <v>331417</v>
      </c>
      <c r="B26" s="22" t="s">
        <v>857</v>
      </c>
      <c r="C26" s="22" t="s">
        <v>858</v>
      </c>
      <c r="D26" s="22" t="s">
        <v>367</v>
      </c>
      <c r="G26" s="23" t="s">
        <v>52</v>
      </c>
      <c r="H26" s="19" t="n">
        <v>1</v>
      </c>
      <c r="I26" s="23" t="s">
        <v>368</v>
      </c>
      <c r="J26" s="26" t="s">
        <v>369</v>
      </c>
      <c r="K26" s="23" t="s">
        <v>370</v>
      </c>
      <c r="L26" s="23" t="s">
        <v>56</v>
      </c>
      <c r="M26" s="23" t="n">
        <v>193</v>
      </c>
      <c r="N26" s="22" t="s">
        <v>228</v>
      </c>
      <c r="O26" s="2" t="n">
        <v>18</v>
      </c>
      <c r="P26" s="22" t="s">
        <v>859</v>
      </c>
      <c r="R26" s="22" t="s">
        <v>81</v>
      </c>
      <c r="S26" s="22" t="s">
        <v>860</v>
      </c>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2.2" hidden="false" customHeight="false" outlineLevel="0" collapsed="false">
      <c r="A27" s="2" t="n">
        <v>331415</v>
      </c>
      <c r="B27" s="22" t="s">
        <v>861</v>
      </c>
      <c r="C27" s="22" t="s">
        <v>862</v>
      </c>
      <c r="D27" s="22" t="s">
        <v>767</v>
      </c>
      <c r="G27" s="23" t="s">
        <v>52</v>
      </c>
      <c r="H27" s="19" t="n">
        <v>1</v>
      </c>
      <c r="I27" s="23" t="s">
        <v>768</v>
      </c>
      <c r="J27" s="26" t="s">
        <v>54</v>
      </c>
      <c r="K27" s="23" t="s">
        <v>769</v>
      </c>
      <c r="L27" s="23" t="s">
        <v>88</v>
      </c>
      <c r="M27" s="23"/>
      <c r="N27" s="22"/>
      <c r="O27" s="22"/>
      <c r="P27" s="22" t="s">
        <v>770</v>
      </c>
      <c r="R27" s="22" t="s">
        <v>61</v>
      </c>
      <c r="S27" s="22" t="s">
        <v>375</v>
      </c>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6"/>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6"/>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6"/>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6"/>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6"/>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6"/>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6"/>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6"/>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6"/>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6"/>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6"/>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6"/>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6"/>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6"/>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6"/>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6"/>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6"/>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6"/>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6"/>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6"/>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6"/>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6"/>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6"/>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6"/>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6"/>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6"/>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6"/>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6"/>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6"/>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6"/>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6"/>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6"/>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6"/>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6"/>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6"/>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6"/>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6"/>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6"/>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6"/>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6"/>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6"/>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6"/>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6"/>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6"/>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6"/>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6"/>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6"/>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6"/>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6"/>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6"/>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6"/>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6"/>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6"/>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6"/>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6"/>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6"/>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6"/>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6"/>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6"/>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7"/>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6"/>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6"/>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6"/>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7"/>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6"/>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6"/>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6"/>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6"/>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6"/>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6"/>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6"/>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6"/>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6"/>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6"/>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6"/>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6"/>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6"/>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6"/>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6"/>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6"/>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6"/>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6"/>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6"/>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6"/>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6"/>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6"/>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6"/>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6"/>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6"/>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6"/>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6"/>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6"/>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6"/>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6"/>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6"/>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6"/>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6"/>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6"/>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6"/>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6"/>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6"/>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6"/>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6"/>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6"/>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6"/>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6"/>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6"/>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6"/>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6"/>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6"/>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6"/>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6"/>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6"/>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6"/>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6"/>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5" activeCellId="0" sqref="E5"/>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8"/>
      <c r="C2" s="28"/>
      <c r="D2" s="29" t="s">
        <v>33</v>
      </c>
      <c r="E2" s="29"/>
      <c r="F2" s="29"/>
      <c r="G2" s="29"/>
      <c r="H2" s="29" t="s">
        <v>863</v>
      </c>
      <c r="I2" s="29"/>
      <c r="J2" s="29"/>
      <c r="K2" s="29"/>
      <c r="L2" s="29" t="s">
        <v>864</v>
      </c>
      <c r="M2" s="29"/>
      <c r="N2" s="29"/>
      <c r="O2" s="29" t="s">
        <v>865</v>
      </c>
      <c r="P2" s="29"/>
      <c r="Q2" s="30"/>
    </row>
    <row r="3" customFormat="false" ht="15" hidden="false" customHeight="false" outlineLevel="0" collapsed="false">
      <c r="B3" s="31" t="s">
        <v>866</v>
      </c>
      <c r="C3" s="32" t="s">
        <v>867</v>
      </c>
      <c r="D3" s="32" t="s">
        <v>56</v>
      </c>
      <c r="E3" s="32" t="s">
        <v>88</v>
      </c>
      <c r="F3" s="32" t="s">
        <v>65</v>
      </c>
      <c r="G3" s="32" t="s">
        <v>868</v>
      </c>
      <c r="H3" s="32" t="s">
        <v>869</v>
      </c>
      <c r="I3" s="32" t="s">
        <v>870</v>
      </c>
      <c r="J3" s="32" t="s">
        <v>871</v>
      </c>
      <c r="K3" s="32" t="s">
        <v>864</v>
      </c>
      <c r="L3" s="32" t="s">
        <v>56</v>
      </c>
      <c r="M3" s="32" t="s">
        <v>88</v>
      </c>
      <c r="N3" s="32" t="s">
        <v>872</v>
      </c>
      <c r="O3" s="32" t="s">
        <v>45</v>
      </c>
      <c r="P3" s="32" t="s">
        <v>873</v>
      </c>
    </row>
    <row r="4" customFormat="false" ht="15" hidden="false" customHeight="false" outlineLevel="0" collapsed="false">
      <c r="B4" s="33" t="s">
        <v>874</v>
      </c>
      <c r="C4" s="34" t="n">
        <f aca="true">IF($B4="","",COUNTIF(INDIRECT(CONCATENATE($B4,"!",IF(INDIRECT(CONCATENATE($B4, "!I", IF(INDIRECT(CONCATENATE($B4, "!A1"))="Comment ID", 1,2)))="Category", "P","P"),IF(INDIRECT(CONCATENATE($B4, "!A1"))="Comment ID", 2,3),":",IF(INDIRECT(CONCATENATE($B4, "!I", IF(INDIRECT(CONCATENATE($B4, "!A1"))="Comment ID", 1,2)))="Category", "P","P"),"99999")), "&lt;&gt;"))</f>
        <v>141</v>
      </c>
      <c r="D4" s="34" t="n">
        <f aca="true">IF($B4="","",COUNTIF(INDIRECT(CONCATENATE($B4,"!",IF(INDIRECT(CONCATENATE($B4, "!I", IF(INDIRECT(CONCATENATE($B4, "!A1"))="Comment ID", 1,2)))="Category", "L","L"),IF(INDIRECT(CONCATENATE($B4, "!A1"))="Comment ID", 2,3),":",IF(INDIRECT(CONCATENATE($B4, "!I", IF(INDIRECT(CONCATENATE($B4, "!A1"))="Comment ID", 1,2)))="Category", "L","L"),"99999")), "Editorial"))</f>
        <v>75</v>
      </c>
      <c r="E4" s="34" t="n">
        <f aca="true">IF($B4="","",COUNTIF(INDIRECT(CONCATENATE($B4,"!",IF(INDIRECT(CONCATENATE($B4, "!I", IF(INDIRECT(CONCATENATE($B4, "!A1"))="Comment ID", 1,2)))="Category", "L","L"),IF(INDIRECT(CONCATENATE($B4, "!A1"))="Comment ID", 2,3),":",IF(INDIRECT(CONCATENATE($B4, "!I", IF(INDIRECT(CONCATENATE($B4, "!A1"))="Comment ID", 1,2)))="Category", "L","L"),"99999")), "Technical"))</f>
        <v>57</v>
      </c>
      <c r="F4" s="34" t="n">
        <f aca="true">IF($B4="","",COUNTIF(INDIRECT(CONCATENATE($B4,"!",IF(INDIRECT(CONCATENATE($B4, "!I", IF(INDIRECT(CONCATENATE($B4, "!A1"))="Comment ID", 1,2)))="Category", "L","L"),IF(INDIRECT(CONCATENATE($B4, "!A1"))="Comment ID", 2,3),":",IF(INDIRECT(CONCATENATE($B4, "!I", IF(INDIRECT(CONCATENATE($B4, "!A1"))="Comment ID", 1,2)))="Category", "L","L"),"99999")), "General"))</f>
        <v>9</v>
      </c>
      <c r="G4" s="34" t="n">
        <f aca="false">IF($B4="","",C4-SUM(D4:F4))</f>
        <v>0</v>
      </c>
      <c r="H4" s="34" t="n">
        <f aca="true">IF($B4="","",COUNTIF(INDIRECT(CONCATENATE($B4,"!",IF(INDIRECT(CONCATENATE($B4, "!I", IF(INDIRECT(CONCATENATE($B4, "!A1"))="Comment ID", 1,2)))="Category", "T","T"),IF(INDIRECT(CONCATENATE($B4, "!A1"))="Comment ID", 2,3),":",IF(INDIRECT(CONCATENATE($B4, "!I", IF(INDIRECT(CONCATENATE($B4, "!A1"))="Comment ID", 1,2)))="Category", "T","T"),"99999")), "Accepted"))</f>
        <v>62</v>
      </c>
      <c r="I4" s="34" t="n">
        <f aca="true">IF($B4="","",COUNTIF(INDIRECT(CONCATENATE($B4,"!",IF(INDIRECT(CONCATENATE($B4, "!I", IF(INDIRECT(CONCATENATE($B4, "!A1"))="Comment ID", 1,2)))="Category", "T","T"),IF(INDIRECT(CONCATENATE($B4, "!A1"))="Comment ID", 2,3),":",IF(INDIRECT(CONCATENATE($B4, "!I", IF(INDIRECT(CONCATENATE($B4, "!A1"))="Comment ID", 1,2)))="Category", "T","T"),"99999")), "Revised"))</f>
        <v>37</v>
      </c>
      <c r="J4" s="34" t="n">
        <f aca="true">IF($B4="","",COUNTIF(INDIRECT(CONCATENATE($B4,"!",IF(INDIRECT(CONCATENATE($B4, "!I", IF(INDIRECT(CONCATENATE($B4, "!A1"))="Comment ID", 1,2)))="Category", "T","T"),IF(INDIRECT(CONCATENATE($B4, "!A1"))="Comment ID", 2,3),":",IF(INDIRECT(CONCATENATE($B4, "!I", IF(INDIRECT(CONCATENATE($B4, "!A1"))="Comment ID", 1,2)))="Category", "T","T"),"99999")), "Rejected"))</f>
        <v>42</v>
      </c>
      <c r="K4" s="34" t="n">
        <f aca="false">IF($B4="","",C4-SUM(H4:J4))</f>
        <v>0</v>
      </c>
      <c r="L4" s="34"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4"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4"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4" t="n">
        <f aca="true">IF($B4="","",COUNTIF(INDIRECT(CONCATENATE($B4,"!",IF(INDIRECT(CONCATENATE($B4, "!I", IF(INDIRECT(CONCATENATE($B4, "!A1"))="Comment ID", 1,2)))="Category", "L","L"),IF(INDIRECT(CONCATENATE($B4, "!A1"))="Comment ID", 2,3),":",IF(INDIRECT(CONCATENATE($B4, "!I", IF(INDIRECT(CONCATENATE($B4, "!A1"))="Comment ID", 1,2)))="Category", "X","X"),"99999")), "Done"))</f>
        <v>98</v>
      </c>
      <c r="P4" s="34"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5" t="s">
        <v>875</v>
      </c>
      <c r="C5" s="36" t="n">
        <f aca="true">IF($B5="","",COUNTIF(INDIRECT(CONCATENATE($B5,"!",IF(INDIRECT(CONCATENATE($B5, "!I", IF(INDIRECT(CONCATENATE($B5, "!A1"))="Comment ID", 1,2)))="Category", "G","H"),IF(INDIRECT(CONCATENATE($B5, "!A1"))="Comment ID", 2,3),":",IF(INDIRECT(CONCATENATE($B5, "!I", IF(INDIRECT(CONCATENATE($B5, "!A1"))="Comment ID", 1,2)))="Category", "G","H"),"99999")), "&lt;&gt;"))</f>
        <v>26</v>
      </c>
      <c r="D5" s="36" t="n">
        <f aca="true">IF($B5="","",COUNTIF(INDIRECT(CONCATENATE($B5,"!",IF(INDIRECT(CONCATENATE($B5, "!I", IF(INDIRECT(CONCATENATE($B5, "!A1"))="Comment ID", 1,2)))="Category", "L","L"),IF(INDIRECT(CONCATENATE($B5, "!A1"))="Comment ID", 2,3),":",IF(INDIRECT(CONCATENATE($B5, "!I", IF(INDIRECT(CONCATENATE($B5, "!A1"))="Comment ID", 1,2)))="Category", "L","L"),"99999")), "Editorial"))</f>
        <v>11</v>
      </c>
      <c r="E5" s="36" t="n">
        <f aca="true">IF($B5="","",COUNTIF(INDIRECT(CONCATENATE($B5,"!",IF(INDIRECT(CONCATENATE($B5, "!I", IF(INDIRECT(CONCATENATE($B5, "!A1"))="Comment ID", 1,2)))="Category", "L","L"),IF(INDIRECT(CONCATENATE($B5, "!A1"))="Comment ID", 2,3),":",IF(INDIRECT(CONCATENATE($B5, "!I", IF(INDIRECT(CONCATENATE($B5, "!A1"))="Comment ID", 1,2)))="Category", "L","L"),"99999")), "Technical"))</f>
        <v>15</v>
      </c>
      <c r="F5" s="36" t="n">
        <f aca="true">IF($B5="","",COUNTIF(INDIRECT(CONCATENATE($B5,"!",IF(INDIRECT(CONCATENATE($B5, "!I", IF(INDIRECT(CONCATENATE($B5, "!A1"))="Comment ID", 1,2)))="Category", "L","L"),IF(INDIRECT(CONCATENATE($B5, "!A1"))="Comment ID", 2,3),":",IF(INDIRECT(CONCATENATE($B5, "!I", IF(INDIRECT(CONCATENATE($B5, "!A1"))="Comment ID", 1,2)))="Category", "L","L"),"99999")), "General"))</f>
        <v>0</v>
      </c>
      <c r="G5" s="36" t="n">
        <f aca="false">IF($B5="","",C5-SUM(D5:F5))</f>
        <v>0</v>
      </c>
      <c r="H5" s="36" t="n">
        <f aca="true">IF($B5="","",COUNTIF(INDIRECT(CONCATENATE($B5,"!",IF(INDIRECT(CONCATENATE($B5, "!I", IF(INDIRECT(CONCATENATE($B5, "!A1"))="Comment ID", 1,2)))="Category", "T","T"),IF(INDIRECT(CONCATENATE($B5, "!A1"))="Comment ID", 2,3),":",IF(INDIRECT(CONCATENATE($B5, "!I", IF(INDIRECT(CONCATENATE($B5, "!A1"))="Comment ID", 1,2)))="Category", "T","T"),"99999")), "Accepted"))</f>
        <v>0</v>
      </c>
      <c r="I5" s="36" t="n">
        <f aca="true">IF($B5="","",COUNTIF(INDIRECT(CONCATENATE($B5,"!",IF(INDIRECT(CONCATENATE($B5, "!I", IF(INDIRECT(CONCATENATE($B5, "!A1"))="Comment ID", 1,2)))="Category", "T","T"),IF(INDIRECT(CONCATENATE($B5, "!A1"))="Comment ID", 2,3),":",IF(INDIRECT(CONCATENATE($B5, "!I", IF(INDIRECT(CONCATENATE($B5, "!A1"))="Comment ID", 1,2)))="Category", "T","T"),"99999")), "Revised"))</f>
        <v>0</v>
      </c>
      <c r="J5" s="36" t="n">
        <f aca="true">IF($B5="","",COUNTIF(INDIRECT(CONCATENATE($B5,"!",IF(INDIRECT(CONCATENATE($B5, "!I", IF(INDIRECT(CONCATENATE($B5, "!A1"))="Comment ID", 1,2)))="Category", "T","T"),IF(INDIRECT(CONCATENATE($B5, "!A1"))="Comment ID", 2,3),":",IF(INDIRECT(CONCATENATE($B5, "!I", IF(INDIRECT(CONCATENATE($B5, "!A1"))="Comment ID", 1,2)))="Category", "T","T"),"99999")), "Rejected"))</f>
        <v>0</v>
      </c>
      <c r="K5" s="36" t="n">
        <f aca="false">IF($B5="","",C5-SUM(H5:J5))</f>
        <v>26</v>
      </c>
      <c r="L5" s="36"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11</v>
      </c>
      <c r="M5" s="36"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15</v>
      </c>
      <c r="N5" s="36"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6" t="n">
        <f aca="true">IF($B5="","",COUNTIF(INDIRECT(CONCATENATE($B5,"!",IF(INDIRECT(CONCATENATE($B5, "!I", IF(INDIRECT(CONCATENATE($B5, "!A1"))="Comment ID", 1,2)))="Category", "L","L"),IF(INDIRECT(CONCATENATE($B5, "!A1"))="Comment ID", 2,3),":",IF(INDIRECT(CONCATENATE($B5, "!I", IF(INDIRECT(CONCATENATE($B5, "!A1"))="Comment ID", 1,2)))="Category", "X","X"),"99999")), "Done"))</f>
        <v>0</v>
      </c>
      <c r="P5" s="36"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3"/>
      <c r="C6" s="34" t="str">
        <f aca="true">IF($B6="","",COUNTIF(INDIRECT(CONCATENATE($B6,"!",IF(INDIRECT(CONCATENATE($B6, "!I", IF(INDIRECT(CONCATENATE($B6, "!A1"))="Comment ID", 1,2)))="Category", "G","H"),IF(INDIRECT(CONCATENATE($B6, "!A1"))="Comment ID", 2,3),":",IF(INDIRECT(CONCATENATE($B6, "!I", IF(INDIRECT(CONCATENATE($B6, "!A1"))="Comment ID", 1,2)))="Category", "G","H"),"99999")), "&lt;&gt;"))</f>
        <v/>
      </c>
      <c r="D6" s="34" t="str">
        <f aca="true">IF($B6="","",COUNTIF(INDIRECT(CONCATENATE($B6,"!",IF(INDIRECT(CONCATENATE($B6, "!I", IF(INDIRECT(CONCATENATE($B6, "!A1"))="Comment ID", 1,2)))="Category", "L","L"),IF(INDIRECT(CONCATENATE($B6, "!A1"))="Comment ID", 2,3),":",IF(INDIRECT(CONCATENATE($B6, "!I", IF(INDIRECT(CONCATENATE($B6, "!A1"))="Comment ID", 1,2)))="Category", "L","L"),"99999")), "Editorial"))</f>
        <v/>
      </c>
      <c r="E6" s="34" t="str">
        <f aca="true">IF($B6="","",COUNTIF(INDIRECT(CONCATENATE($B6,"!",IF(INDIRECT(CONCATENATE($B6, "!I", IF(INDIRECT(CONCATENATE($B6, "!A1"))="Comment ID", 1,2)))="Category", "L","L"),IF(INDIRECT(CONCATENATE($B6, "!A1"))="Comment ID", 2,3),":",IF(INDIRECT(CONCATENATE($B6, "!I", IF(INDIRECT(CONCATENATE($B6, "!A1"))="Comment ID", 1,2)))="Category", "L","L"),"99999")), "Technical"))</f>
        <v/>
      </c>
      <c r="F6" s="34" t="str">
        <f aca="true">IF($B6="","",COUNTIF(INDIRECT(CONCATENATE($B6,"!",IF(INDIRECT(CONCATENATE($B6, "!I", IF(INDIRECT(CONCATENATE($B6, "!A1"))="Comment ID", 1,2)))="Category", "L","L"),IF(INDIRECT(CONCATENATE($B6, "!A1"))="Comment ID", 2,3),":",IF(INDIRECT(CONCATENATE($B6, "!I", IF(INDIRECT(CONCATENATE($B6, "!A1"))="Comment ID", 1,2)))="Category", "L","L"),"99999")), "General"))</f>
        <v/>
      </c>
      <c r="G6" s="34" t="str">
        <f aca="false">IF($B6="","",C6-SUM(D6:F6))</f>
        <v/>
      </c>
      <c r="H6" s="34" t="str">
        <f aca="true">IF($B6="","",COUNTIF(INDIRECT(CONCATENATE($B6,"!",IF(INDIRECT(CONCATENATE($B6, "!I", IF(INDIRECT(CONCATENATE($B6, "!A1"))="Comment ID", 1,2)))="Category", "T","T"),IF(INDIRECT(CONCATENATE($B6, "!A1"))="Comment ID", 2,3),":",IF(INDIRECT(CONCATENATE($B6, "!I", IF(INDIRECT(CONCATENATE($B6, "!A1"))="Comment ID", 1,2)))="Category", "T","T"),"99999")), "Accepted"))</f>
        <v/>
      </c>
      <c r="I6" s="34" t="str">
        <f aca="true">IF($B6="","",COUNTIF(INDIRECT(CONCATENATE($B6,"!",IF(INDIRECT(CONCATENATE($B6, "!I", IF(INDIRECT(CONCATENATE($B6, "!A1"))="Comment ID", 1,2)))="Category", "T","T"),IF(INDIRECT(CONCATENATE($B6, "!A1"))="Comment ID", 2,3),":",IF(INDIRECT(CONCATENATE($B6, "!I", IF(INDIRECT(CONCATENATE($B6, "!A1"))="Comment ID", 1,2)))="Category", "T","T"),"99999")), "Revised"))</f>
        <v/>
      </c>
      <c r="J6" s="34" t="str">
        <f aca="true">IF($B6="","",COUNTIF(INDIRECT(CONCATENATE($B6,"!",IF(INDIRECT(CONCATENATE($B6, "!I", IF(INDIRECT(CONCATENATE($B6, "!A1"))="Comment ID", 1,2)))="Category", "T","T"),IF(INDIRECT(CONCATENATE($B6, "!A1"))="Comment ID", 2,3),":",IF(INDIRECT(CONCATENATE($B6, "!I", IF(INDIRECT(CONCATENATE($B6, "!A1"))="Comment ID", 1,2)))="Category", "T","T"),"99999")), "Rejected"))</f>
        <v/>
      </c>
      <c r="K6" s="34" t="str">
        <f aca="false">IF($B6="","",C6-SUM(H6:J6))</f>
        <v/>
      </c>
      <c r="L6" s="34"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4"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4"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4" t="str">
        <f aca="true">IF($B6="","",COUNTIF(INDIRECT(CONCATENATE($B6,"!",IF(INDIRECT(CONCATENATE($B6, "!I", IF(INDIRECT(CONCATENATE($B6, "!A1"))="Comment ID", 1,2)))="Category", "L","L"),IF(INDIRECT(CONCATENATE($B6, "!A1"))="Comment ID", 2,3),":",IF(INDIRECT(CONCATENATE($B6, "!I", IF(INDIRECT(CONCATENATE($B6, "!A1"))="Comment ID", 1,2)))="Category", "X","X"),"99999")), "Done"))</f>
        <v/>
      </c>
      <c r="P6" s="34"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5"/>
      <c r="C7" s="36" t="str">
        <f aca="true">IF($B7="","",COUNTIF(INDIRECT(CONCATENATE($B7,"!",IF(INDIRECT(CONCATENATE($B7, "!I", IF(INDIRECT(CONCATENATE($B7, "!A1"))="Comment ID", 1,2)))="Category", "G","H"),IF(INDIRECT(CONCATENATE($B7, "!A1"))="Comment ID", 2,3),":",IF(INDIRECT(CONCATENATE($B7, "!I", IF(INDIRECT(CONCATENATE($B7, "!A1"))="Comment ID", 1,2)))="Category", "G","H"),"99999")), "&lt;&gt;"))</f>
        <v/>
      </c>
      <c r="D7" s="36" t="str">
        <f aca="true">IF($B7="","",COUNTIF(INDIRECT(CONCATENATE($B7,"!",IF(INDIRECT(CONCATENATE($B7, "!I", IF(INDIRECT(CONCATENATE($B7, "!A1"))="Comment ID", 1,2)))="Category", "L","L"),IF(INDIRECT(CONCATENATE($B7, "!A1"))="Comment ID", 2,3),":",IF(INDIRECT(CONCATENATE($B7, "!I", IF(INDIRECT(CONCATENATE($B7, "!A1"))="Comment ID", 1,2)))="Category", "L","L"),"99999")), "Editorial"))</f>
        <v/>
      </c>
      <c r="E7" s="36" t="str">
        <f aca="true">IF($B7="","",COUNTIF(INDIRECT(CONCATENATE($B7,"!",IF(INDIRECT(CONCATENATE($B7, "!I", IF(INDIRECT(CONCATENATE($B7, "!A1"))="Comment ID", 1,2)))="Category", "L","L"),IF(INDIRECT(CONCATENATE($B7, "!A1"))="Comment ID", 2,3),":",IF(INDIRECT(CONCATENATE($B7, "!I", IF(INDIRECT(CONCATENATE($B7, "!A1"))="Comment ID", 1,2)))="Category", "L","L"),"99999")), "Technical"))</f>
        <v/>
      </c>
      <c r="F7" s="36" t="str">
        <f aca="true">IF($B7="","",COUNTIF(INDIRECT(CONCATENATE($B7,"!",IF(INDIRECT(CONCATENATE($B7, "!I", IF(INDIRECT(CONCATENATE($B7, "!A1"))="Comment ID", 1,2)))="Category", "L","L"),IF(INDIRECT(CONCATENATE($B7, "!A1"))="Comment ID", 2,3),":",IF(INDIRECT(CONCATENATE($B7, "!I", IF(INDIRECT(CONCATENATE($B7, "!A1"))="Comment ID", 1,2)))="Category", "L","L"),"99999")), "General"))</f>
        <v/>
      </c>
      <c r="G7" s="36" t="str">
        <f aca="false">IF($B7="","",C7-SUM(D7:F7))</f>
        <v/>
      </c>
      <c r="H7" s="36" t="str">
        <f aca="true">IF($B7="","",COUNTIF(INDIRECT(CONCATENATE($B7,"!",IF(INDIRECT(CONCATENATE($B7, "!I", IF(INDIRECT(CONCATENATE($B7, "!A1"))="Comment ID", 1,2)))="Category", "T","T"),IF(INDIRECT(CONCATENATE($B7, "!A1"))="Comment ID", 2,3),":",IF(INDIRECT(CONCATENATE($B7, "!I", IF(INDIRECT(CONCATENATE($B7, "!A1"))="Comment ID", 1,2)))="Category", "T","T"),"99999")), "Accepted"))</f>
        <v/>
      </c>
      <c r="I7" s="36" t="str">
        <f aca="true">IF($B7="","",COUNTIF(INDIRECT(CONCATENATE($B7,"!",IF(INDIRECT(CONCATENATE($B7, "!I", IF(INDIRECT(CONCATENATE($B7, "!A1"))="Comment ID", 1,2)))="Category", "T","T"),IF(INDIRECT(CONCATENATE($B7, "!A1"))="Comment ID", 2,3),":",IF(INDIRECT(CONCATENATE($B7, "!I", IF(INDIRECT(CONCATENATE($B7, "!A1"))="Comment ID", 1,2)))="Category", "T","T"),"99999")), "Revised"))</f>
        <v/>
      </c>
      <c r="J7" s="36" t="str">
        <f aca="true">IF($B7="","",COUNTIF(INDIRECT(CONCATENATE($B7,"!",IF(INDIRECT(CONCATENATE($B7, "!I", IF(INDIRECT(CONCATENATE($B7, "!A1"))="Comment ID", 1,2)))="Category", "T","T"),IF(INDIRECT(CONCATENATE($B7, "!A1"))="Comment ID", 2,3),":",IF(INDIRECT(CONCATENATE($B7, "!I", IF(INDIRECT(CONCATENATE($B7, "!A1"))="Comment ID", 1,2)))="Category", "T","T"),"99999")), "Rejected"))</f>
        <v/>
      </c>
      <c r="K7" s="36" t="str">
        <f aca="false">IF($B7="","",C7-SUM(H7:J7))</f>
        <v/>
      </c>
      <c r="L7" s="36"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6"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6"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6" t="str">
        <f aca="true">IF($B7="","",COUNTIF(INDIRECT(CONCATENATE($B7,"!",IF(INDIRECT(CONCATENATE($B7, "!I", IF(INDIRECT(CONCATENATE($B7, "!A1"))="Comment ID", 1,2)))="Category", "L","L"),IF(INDIRECT(CONCATENATE($B7, "!A1"))="Comment ID", 2,3),":",IF(INDIRECT(CONCATENATE($B7, "!I", IF(INDIRECT(CONCATENATE($B7, "!A1"))="Comment ID", 1,2)))="Category", "X","X"),"99999")), "Done"))</f>
        <v/>
      </c>
      <c r="P7" s="36"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3"/>
      <c r="C8" s="34" t="str">
        <f aca="true">IF($B8="","",COUNTIF(INDIRECT(CONCATENATE($B8,"!",IF(INDIRECT(CONCATENATE($B8, "!I", IF(INDIRECT(CONCATENATE($B8, "!A1"))="Comment ID", 1,2)))="Category", "G","H"),IF(INDIRECT(CONCATENATE($B8, "!A1"))="Comment ID", 2,3),":",IF(INDIRECT(CONCATENATE($B8, "!I", IF(INDIRECT(CONCATENATE($B8, "!A1"))="Comment ID", 1,2)))="Category", "G","H"),"99999")), "&lt;&gt;"))</f>
        <v/>
      </c>
      <c r="D8" s="34" t="str">
        <f aca="true">IF($B8="","",COUNTIF(INDIRECT(CONCATENATE($B8,"!",IF(INDIRECT(CONCATENATE($B8, "!I", IF(INDIRECT(CONCATENATE($B8, "!A1"))="Comment ID", 1,2)))="Category", "L","L"),IF(INDIRECT(CONCATENATE($B8, "!A1"))="Comment ID", 2,3),":",IF(INDIRECT(CONCATENATE($B8, "!I", IF(INDIRECT(CONCATENATE($B8, "!A1"))="Comment ID", 1,2)))="Category", "L","L"),"99999")), "Editorial"))</f>
        <v/>
      </c>
      <c r="E8" s="34" t="str">
        <f aca="true">IF($B8="","",COUNTIF(INDIRECT(CONCATENATE($B8,"!",IF(INDIRECT(CONCATENATE($B8, "!I", IF(INDIRECT(CONCATENATE($B8, "!A1"))="Comment ID", 1,2)))="Category", "L","L"),IF(INDIRECT(CONCATENATE($B8, "!A1"))="Comment ID", 2,3),":",IF(INDIRECT(CONCATENATE($B8, "!I", IF(INDIRECT(CONCATENATE($B8, "!A1"))="Comment ID", 1,2)))="Category", "L","L"),"99999")), "Technical"))</f>
        <v/>
      </c>
      <c r="F8" s="34" t="str">
        <f aca="true">IF($B8="","",COUNTIF(INDIRECT(CONCATENATE($B8,"!",IF(INDIRECT(CONCATENATE($B8, "!I", IF(INDIRECT(CONCATENATE($B8, "!A1"))="Comment ID", 1,2)))="Category", "L","L"),IF(INDIRECT(CONCATENATE($B8, "!A1"))="Comment ID", 2,3),":",IF(INDIRECT(CONCATENATE($B8, "!I", IF(INDIRECT(CONCATENATE($B8, "!A1"))="Comment ID", 1,2)))="Category", "L","L"),"99999")), "General"))</f>
        <v/>
      </c>
      <c r="G8" s="34" t="str">
        <f aca="false">IF($B8="","",C8-SUM(D8:F8))</f>
        <v/>
      </c>
      <c r="H8" s="34" t="str">
        <f aca="true">IF($B8="","",COUNTIF(INDIRECT(CONCATENATE($B8,"!",IF(INDIRECT(CONCATENATE($B8, "!I", IF(INDIRECT(CONCATENATE($B8, "!A1"))="Comment ID", 1,2)))="Category", "T","T"),IF(INDIRECT(CONCATENATE($B8, "!A1"))="Comment ID", 2,3),":",IF(INDIRECT(CONCATENATE($B8, "!I", IF(INDIRECT(CONCATENATE($B8, "!A1"))="Comment ID", 1,2)))="Category", "T","T"),"99999")), "Accepted"))</f>
        <v/>
      </c>
      <c r="I8" s="34" t="str">
        <f aca="true">IF($B8="","",COUNTIF(INDIRECT(CONCATENATE($B8,"!",IF(INDIRECT(CONCATENATE($B8, "!I", IF(INDIRECT(CONCATENATE($B8, "!A1"))="Comment ID", 1,2)))="Category", "T","T"),IF(INDIRECT(CONCATENATE($B8, "!A1"))="Comment ID", 2,3),":",IF(INDIRECT(CONCATENATE($B8, "!I", IF(INDIRECT(CONCATENATE($B8, "!A1"))="Comment ID", 1,2)))="Category", "T","T"),"99999")), "Revised"))</f>
        <v/>
      </c>
      <c r="J8" s="34" t="str">
        <f aca="true">IF($B8="","",COUNTIF(INDIRECT(CONCATENATE($B8,"!",IF(INDIRECT(CONCATENATE($B8, "!I", IF(INDIRECT(CONCATENATE($B8, "!A1"))="Comment ID", 1,2)))="Category", "T","T"),IF(INDIRECT(CONCATENATE($B8, "!A1"))="Comment ID", 2,3),":",IF(INDIRECT(CONCATENATE($B8, "!I", IF(INDIRECT(CONCATENATE($B8, "!A1"))="Comment ID", 1,2)))="Category", "T","T"),"99999")), "Rejected"))</f>
        <v/>
      </c>
      <c r="K8" s="34" t="str">
        <f aca="false">IF($B8="","",C8-SUM(H8:J8))</f>
        <v/>
      </c>
      <c r="L8" s="34"/>
      <c r="M8" s="34"/>
      <c r="N8" s="34"/>
      <c r="O8" s="34" t="str">
        <f aca="true">IF($B8="","",COUNTIF(INDIRECT(CONCATENATE($B8,"!",IF(INDIRECT(CONCATENATE($B8, "!I", IF(INDIRECT(CONCATENATE($B8, "!A1"))="Comment ID", 1,2)))="Category", "L","L"),IF(INDIRECT(CONCATENATE($B8, "!A1"))="Comment ID", 2,3),":",IF(INDIRECT(CONCATENATE($B8, "!I", IF(INDIRECT(CONCATENATE($B8, "!A1"))="Comment ID", 1,2)))="Category", "X","X"),"99999")), "Done"))</f>
        <v/>
      </c>
      <c r="P8" s="34"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5"/>
      <c r="C9" s="36" t="str">
        <f aca="true">IF($B9="","",COUNTIF(INDIRECT(CONCATENATE($B9,"!",IF(INDIRECT(CONCATENATE($B9, "!I", IF(INDIRECT(CONCATENATE($B9, "!A1"))="Comment ID", 1,2)))="Category", "G","H"),IF(INDIRECT(CONCATENATE($B9, "!A1"))="Comment ID", 2,3),":",IF(INDIRECT(CONCATENATE($B9, "!I", IF(INDIRECT(CONCATENATE($B9, "!A1"))="Comment ID", 1,2)))="Category", "G","H"),"99999")), "&lt;&gt;"))</f>
        <v/>
      </c>
      <c r="D9" s="36" t="str">
        <f aca="true">IF($B9="","",COUNTIF(INDIRECT(CONCATENATE($B9,"!",IF(INDIRECT(CONCATENATE($B9, "!I", IF(INDIRECT(CONCATENATE($B9, "!A1"))="Comment ID", 1,2)))="Category", "L","L"),IF(INDIRECT(CONCATENATE($B9, "!A1"))="Comment ID", 2,3),":",IF(INDIRECT(CONCATENATE($B9, "!I", IF(INDIRECT(CONCATENATE($B9, "!A1"))="Comment ID", 1,2)))="Category", "L","L"),"99999")), "Editorial"))</f>
        <v/>
      </c>
      <c r="E9" s="36" t="str">
        <f aca="true">IF($B9="","",COUNTIF(INDIRECT(CONCATENATE($B9,"!",IF(INDIRECT(CONCATENATE($B9, "!I", IF(INDIRECT(CONCATENATE($B9, "!A1"))="Comment ID", 1,2)))="Category", "L","L"),IF(INDIRECT(CONCATENATE($B9, "!A1"))="Comment ID", 2,3),":",IF(INDIRECT(CONCATENATE($B9, "!I", IF(INDIRECT(CONCATENATE($B9, "!A1"))="Comment ID", 1,2)))="Category", "L","L"),"99999")), "Technical"))</f>
        <v/>
      </c>
      <c r="F9" s="36" t="str">
        <f aca="true">IF($B9="","",COUNTIF(INDIRECT(CONCATENATE($B9,"!",IF(INDIRECT(CONCATENATE($B9, "!I", IF(INDIRECT(CONCATENATE($B9, "!A1"))="Comment ID", 1,2)))="Category", "L","L"),IF(INDIRECT(CONCATENATE($B9, "!A1"))="Comment ID", 2,3),":",IF(INDIRECT(CONCATENATE($B9, "!I", IF(INDIRECT(CONCATENATE($B9, "!A1"))="Comment ID", 1,2)))="Category", "L","L"),"99999")), "General"))</f>
        <v/>
      </c>
      <c r="G9" s="36" t="str">
        <f aca="false">IF($B9="","",C9-SUM(D9:F9))</f>
        <v/>
      </c>
      <c r="H9" s="36" t="str">
        <f aca="true">IF($B9="","",COUNTIF(INDIRECT(CONCATENATE($B9,"!",IF(INDIRECT(CONCATENATE($B9, "!I", IF(INDIRECT(CONCATENATE($B9, "!A1"))="Comment ID", 1,2)))="Category", "T","T"),IF(INDIRECT(CONCATENATE($B9, "!A1"))="Comment ID", 2,3),":",IF(INDIRECT(CONCATENATE($B9, "!I", IF(INDIRECT(CONCATENATE($B9, "!A1"))="Comment ID", 1,2)))="Category", "T","T"),"99999")), "Accepted"))</f>
        <v/>
      </c>
      <c r="I9" s="36" t="str">
        <f aca="true">IF($B9="","",COUNTIF(INDIRECT(CONCATENATE($B9,"!",IF(INDIRECT(CONCATENATE($B9, "!I", IF(INDIRECT(CONCATENATE($B9, "!A1"))="Comment ID", 1,2)))="Category", "T","T"),IF(INDIRECT(CONCATENATE($B9, "!A1"))="Comment ID", 2,3),":",IF(INDIRECT(CONCATENATE($B9, "!I", IF(INDIRECT(CONCATENATE($B9, "!A1"))="Comment ID", 1,2)))="Category", "T","T"),"99999")), "Revised"))</f>
        <v/>
      </c>
      <c r="J9" s="36" t="str">
        <f aca="true">IF($B9="","",COUNTIF(INDIRECT(CONCATENATE($B9,"!",IF(INDIRECT(CONCATENATE($B9, "!I", IF(INDIRECT(CONCATENATE($B9, "!A1"))="Comment ID", 1,2)))="Category", "T","T"),IF(INDIRECT(CONCATENATE($B9, "!A1"))="Comment ID", 2,3),":",IF(INDIRECT(CONCATENATE($B9, "!I", IF(INDIRECT(CONCATENATE($B9, "!A1"))="Comment ID", 1,2)))="Category", "T","T"),"99999")), "Rejected"))</f>
        <v/>
      </c>
      <c r="K9" s="36" t="str">
        <f aca="false">IF($B9="","",C9-SUM(H9:J9))</f>
        <v/>
      </c>
      <c r="L9" s="36"/>
      <c r="M9" s="36"/>
      <c r="N9" s="36"/>
      <c r="O9" s="36" t="str">
        <f aca="true">IF($B9="","",COUNTIF(INDIRECT(CONCATENATE($B9,"!",IF(INDIRECT(CONCATENATE($B9, "!I", IF(INDIRECT(CONCATENATE($B9, "!A1"))="Comment ID", 1,2)))="Category", "L","L"),IF(INDIRECT(CONCATENATE($B9, "!A1"))="Comment ID", 2,3),":",IF(INDIRECT(CONCATENATE($B9, "!I", IF(INDIRECT(CONCATENATE($B9, "!A1"))="Comment ID", 1,2)))="Category", "X","X"),"99999")), "Done"))</f>
        <v/>
      </c>
      <c r="P9" s="36"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3"/>
      <c r="C10" s="34" t="str">
        <f aca="true">IF($B10="","",COUNTIF(INDIRECT(CONCATENATE($B10,"!",IF(INDIRECT(CONCATENATE($B10, "!I", IF(INDIRECT(CONCATENATE($B10, "!A1"))="Comment ID", 1,2)))="Category", "G","H"),IF(INDIRECT(CONCATENATE($B10, "!A1"))="Comment ID", 2,3),":",IF(INDIRECT(CONCATENATE($B10, "!I", IF(INDIRECT(CONCATENATE($B10, "!A1"))="Comment ID", 1,2)))="Category", "G","H"),"99999")), "&lt;&gt;"))</f>
        <v/>
      </c>
      <c r="D10" s="34" t="str">
        <f aca="true">IF($B10="","",COUNTIF(INDIRECT(CONCATENATE($B10,"!",IF(INDIRECT(CONCATENATE($B10, "!I", IF(INDIRECT(CONCATENATE($B10, "!A1"))="Comment ID", 1,2)))="Category", "L","L"),IF(INDIRECT(CONCATENATE($B10, "!A1"))="Comment ID", 2,3),":",IF(INDIRECT(CONCATENATE($B10, "!I", IF(INDIRECT(CONCATENATE($B10, "!A1"))="Comment ID", 1,2)))="Category", "L","L"),"99999")), "Editorial"))</f>
        <v/>
      </c>
      <c r="E10" s="34" t="str">
        <f aca="true">IF($B10="","",COUNTIF(INDIRECT(CONCATENATE($B10,"!",IF(INDIRECT(CONCATENATE($B10, "!I", IF(INDIRECT(CONCATENATE($B10, "!A1"))="Comment ID", 1,2)))="Category", "L","L"),IF(INDIRECT(CONCATENATE($B10, "!A1"))="Comment ID", 2,3),":",IF(INDIRECT(CONCATENATE($B10, "!I", IF(INDIRECT(CONCATENATE($B10, "!A1"))="Comment ID", 1,2)))="Category", "L","L"),"99999")), "Technical"))</f>
        <v/>
      </c>
      <c r="F10" s="34" t="str">
        <f aca="true">IF($B10="","",COUNTIF(INDIRECT(CONCATENATE($B10,"!",IF(INDIRECT(CONCATENATE($B10, "!I", IF(INDIRECT(CONCATENATE($B10, "!A1"))="Comment ID", 1,2)))="Category", "L","L"),IF(INDIRECT(CONCATENATE($B10, "!A1"))="Comment ID", 2,3),":",IF(INDIRECT(CONCATENATE($B10, "!I", IF(INDIRECT(CONCATENATE($B10, "!A1"))="Comment ID", 1,2)))="Category", "L","L"),"99999")), "General"))</f>
        <v/>
      </c>
      <c r="G10" s="34" t="str">
        <f aca="false">IF($B10="","",C10-SUM(D10:F10))</f>
        <v/>
      </c>
      <c r="H10" s="34" t="str">
        <f aca="true">IF($B10="","",COUNTIF(INDIRECT(CONCATENATE($B10,"!",IF(INDIRECT(CONCATENATE($B10, "!I", IF(INDIRECT(CONCATENATE($B10, "!A1"))="Comment ID", 1,2)))="Category", "T","T"),IF(INDIRECT(CONCATENATE($B10, "!A1"))="Comment ID", 2,3),":",IF(INDIRECT(CONCATENATE($B10, "!I", IF(INDIRECT(CONCATENATE($B10, "!A1"))="Comment ID", 1,2)))="Category", "T","T"),"99999")), "Accepted"))</f>
        <v/>
      </c>
      <c r="I10" s="34" t="str">
        <f aca="true">IF($B10="","",COUNTIF(INDIRECT(CONCATENATE($B10,"!",IF(INDIRECT(CONCATENATE($B10, "!I", IF(INDIRECT(CONCATENATE($B10, "!A1"))="Comment ID", 1,2)))="Category", "T","T"),IF(INDIRECT(CONCATENATE($B10, "!A1"))="Comment ID", 2,3),":",IF(INDIRECT(CONCATENATE($B10, "!I", IF(INDIRECT(CONCATENATE($B10, "!A1"))="Comment ID", 1,2)))="Category", "T","T"),"99999")), "Revised"))</f>
        <v/>
      </c>
      <c r="J10" s="34" t="str">
        <f aca="true">IF($B10="","",COUNTIF(INDIRECT(CONCATENATE($B10,"!",IF(INDIRECT(CONCATENATE($B10, "!I", IF(INDIRECT(CONCATENATE($B10, "!A1"))="Comment ID", 1,2)))="Category", "T","T"),IF(INDIRECT(CONCATENATE($B10, "!A1"))="Comment ID", 2,3),":",IF(INDIRECT(CONCATENATE($B10, "!I", IF(INDIRECT(CONCATENATE($B10, "!A1"))="Comment ID", 1,2)))="Category", "T","T"),"99999")), "Rejected"))</f>
        <v/>
      </c>
      <c r="K10" s="34" t="str">
        <f aca="false">IF($B10="","",C10-SUM(H10:J10))</f>
        <v/>
      </c>
      <c r="L10" s="34"/>
      <c r="M10" s="34"/>
      <c r="N10" s="34"/>
      <c r="O10" s="34" t="str">
        <f aca="true">IF($B10="","",COUNTIF(INDIRECT(CONCATENATE($B10,"!",IF(INDIRECT(CONCATENATE($B10, "!I", IF(INDIRECT(CONCATENATE($B10, "!A1"))="Comment ID", 1,2)))="Category", "L","L"),IF(INDIRECT(CONCATENATE($B10, "!A1"))="Comment ID", 2,3),":",IF(INDIRECT(CONCATENATE($B10, "!I", IF(INDIRECT(CONCATENATE($B10, "!A1"))="Comment ID", 1,2)))="Category", "X","X"),"99999")), "Done"))</f>
        <v/>
      </c>
      <c r="P10" s="34"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5"/>
      <c r="C11" s="36" t="str">
        <f aca="true">IF($B11="","",COUNTIF(INDIRECT(CONCATENATE($B11,"!",IF(INDIRECT(CONCATENATE($B11, "!I", IF(INDIRECT(CONCATENATE($B11, "!A1"))="Comment ID", 1,2)))="Category", "G","H"),IF(INDIRECT(CONCATENATE($B11, "!A1"))="Comment ID", 2,3),":",IF(INDIRECT(CONCATENATE($B11, "!I", IF(INDIRECT(CONCATENATE($B11, "!A1"))="Comment ID", 1,2)))="Category", "G","H"),"99999")), "&lt;&gt;"))</f>
        <v/>
      </c>
      <c r="D11" s="36" t="str">
        <f aca="true">IF($B11="","",COUNTIF(INDIRECT(CONCATENATE($B11,"!",IF(INDIRECT(CONCATENATE($B11, "!I", IF(INDIRECT(CONCATENATE($B11, "!A1"))="Comment ID", 1,2)))="Category", "L","L"),IF(INDIRECT(CONCATENATE($B11, "!A1"))="Comment ID", 2,3),":",IF(INDIRECT(CONCATENATE($B11, "!I", IF(INDIRECT(CONCATENATE($B11, "!A1"))="Comment ID", 1,2)))="Category", "L","L"),"99999")), "Editorial"))</f>
        <v/>
      </c>
      <c r="E11" s="36" t="str">
        <f aca="true">IF($B11="","",COUNTIF(INDIRECT(CONCATENATE($B11,"!",IF(INDIRECT(CONCATENATE($B11, "!I", IF(INDIRECT(CONCATENATE($B11, "!A1"))="Comment ID", 1,2)))="Category", "L","L"),IF(INDIRECT(CONCATENATE($B11, "!A1"))="Comment ID", 2,3),":",IF(INDIRECT(CONCATENATE($B11, "!I", IF(INDIRECT(CONCATENATE($B11, "!A1"))="Comment ID", 1,2)))="Category", "L","L"),"99999")), "Technical"))</f>
        <v/>
      </c>
      <c r="F11" s="36" t="str">
        <f aca="true">IF($B11="","",COUNTIF(INDIRECT(CONCATENATE($B11,"!",IF(INDIRECT(CONCATENATE($B11, "!I", IF(INDIRECT(CONCATENATE($B11, "!A1"))="Comment ID", 1,2)))="Category", "L","L"),IF(INDIRECT(CONCATENATE($B11, "!A1"))="Comment ID", 2,3),":",IF(INDIRECT(CONCATENATE($B11, "!I", IF(INDIRECT(CONCATENATE($B11, "!A1"))="Comment ID", 1,2)))="Category", "L","L"),"99999")), "General"))</f>
        <v/>
      </c>
      <c r="G11" s="36" t="str">
        <f aca="false">IF($B11="","",C11-SUM(D11:F11))</f>
        <v/>
      </c>
      <c r="H11" s="36" t="str">
        <f aca="true">IF($B11="","",COUNTIF(INDIRECT(CONCATENATE($B11,"!",IF(INDIRECT(CONCATENATE($B11, "!I", IF(INDIRECT(CONCATENATE($B11, "!A1"))="Comment ID", 1,2)))="Category", "T","T"),IF(INDIRECT(CONCATENATE($B11, "!A1"))="Comment ID", 2,3),":",IF(INDIRECT(CONCATENATE($B11, "!I", IF(INDIRECT(CONCATENATE($B11, "!A1"))="Comment ID", 1,2)))="Category", "T","T"),"99999")), "Accepted"))</f>
        <v/>
      </c>
      <c r="I11" s="36" t="str">
        <f aca="true">IF($B11="","",COUNTIF(INDIRECT(CONCATENATE($B11,"!",IF(INDIRECT(CONCATENATE($B11, "!I", IF(INDIRECT(CONCATENATE($B11, "!A1"))="Comment ID", 1,2)))="Category", "T","T"),IF(INDIRECT(CONCATENATE($B11, "!A1"))="Comment ID", 2,3),":",IF(INDIRECT(CONCATENATE($B11, "!I", IF(INDIRECT(CONCATENATE($B11, "!A1"))="Comment ID", 1,2)))="Category", "T","T"),"99999")), "Revised"))</f>
        <v/>
      </c>
      <c r="J11" s="36" t="str">
        <f aca="true">IF($B11="","",COUNTIF(INDIRECT(CONCATENATE($B11,"!",IF(INDIRECT(CONCATENATE($B11, "!I", IF(INDIRECT(CONCATENATE($B11, "!A1"))="Comment ID", 1,2)))="Category", "T","T"),IF(INDIRECT(CONCATENATE($B11, "!A1"))="Comment ID", 2,3),":",IF(INDIRECT(CONCATENATE($B11, "!I", IF(INDIRECT(CONCATENATE($B11, "!A1"))="Comment ID", 1,2)))="Category", "T","T"),"99999")), "Rejected"))</f>
        <v/>
      </c>
      <c r="K11" s="36" t="str">
        <f aca="false">IF($B11="","",C11-SUM(H11:J11))</f>
        <v/>
      </c>
      <c r="L11" s="36"/>
      <c r="M11" s="36"/>
      <c r="N11" s="36"/>
      <c r="O11" s="36" t="str">
        <f aca="true">IF($B11="","",COUNTIF(INDIRECT(CONCATENATE($B11,"!",IF(INDIRECT(CONCATENATE($B11, "!I", IF(INDIRECT(CONCATENATE($B11, "!A1"))="Comment ID", 1,2)))="Category", "L","L"),IF(INDIRECT(CONCATENATE($B11, "!A1"))="Comment ID", 2,3),":",IF(INDIRECT(CONCATENATE($B11, "!I", IF(INDIRECT(CONCATENATE($B11, "!A1"))="Comment ID", 1,2)))="Category", "X","X"),"99999")), "Done"))</f>
        <v/>
      </c>
      <c r="P11" s="36"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3"/>
      <c r="C12" s="34" t="str">
        <f aca="true">IF($B12="","",COUNTIF(INDIRECT(CONCATENATE($B12,"!",IF(INDIRECT(CONCATENATE($B12, "!I", IF(INDIRECT(CONCATENATE($B12, "!A1"))="Comment ID", 1,2)))="Category", "G","H"),IF(INDIRECT(CONCATENATE($B12, "!A1"))="Comment ID", 2,3),":",IF(INDIRECT(CONCATENATE($B12, "!I", IF(INDIRECT(CONCATENATE($B12, "!A1"))="Comment ID", 1,2)))="Category", "G","H"),"99999")), "&lt;&gt;"))</f>
        <v/>
      </c>
      <c r="D12" s="34" t="str">
        <f aca="true">IF($B12="","",COUNTIF(INDIRECT(CONCATENATE($B12,"!",IF(INDIRECT(CONCATENATE($B12, "!I", IF(INDIRECT(CONCATENATE($B12, "!A1"))="Comment ID", 1,2)))="Category", "L","L"),IF(INDIRECT(CONCATENATE($B12, "!A1"))="Comment ID", 2,3),":",IF(INDIRECT(CONCATENATE($B12, "!I", IF(INDIRECT(CONCATENATE($B12, "!A1"))="Comment ID", 1,2)))="Category", "L","L"),"99999")), "Editorial"))</f>
        <v/>
      </c>
      <c r="E12" s="34" t="str">
        <f aca="true">IF($B12="","",COUNTIF(INDIRECT(CONCATENATE($B12,"!",IF(INDIRECT(CONCATENATE($B12, "!I", IF(INDIRECT(CONCATENATE($B12, "!A1"))="Comment ID", 1,2)))="Category", "L","L"),IF(INDIRECT(CONCATENATE($B12, "!A1"))="Comment ID", 2,3),":",IF(INDIRECT(CONCATENATE($B12, "!I", IF(INDIRECT(CONCATENATE($B12, "!A1"))="Comment ID", 1,2)))="Category", "L","L"),"99999")), "Technical"))</f>
        <v/>
      </c>
      <c r="F12" s="34" t="str">
        <f aca="true">IF($B12="","",COUNTIF(INDIRECT(CONCATENATE($B12,"!",IF(INDIRECT(CONCATENATE($B12, "!I", IF(INDIRECT(CONCATENATE($B12, "!A1"))="Comment ID", 1,2)))="Category", "L","L"),IF(INDIRECT(CONCATENATE($B12, "!A1"))="Comment ID", 2,3),":",IF(INDIRECT(CONCATENATE($B12, "!I", IF(INDIRECT(CONCATENATE($B12, "!A1"))="Comment ID", 1,2)))="Category", "L","L"),"99999")), "General"))</f>
        <v/>
      </c>
      <c r="G12" s="34" t="str">
        <f aca="false">IF($B12="","",C12-SUM(D12:F12))</f>
        <v/>
      </c>
      <c r="H12" s="34" t="str">
        <f aca="true">IF($B12="","",COUNTIF(INDIRECT(CONCATENATE($B12,"!",IF(INDIRECT(CONCATENATE($B12, "!I", IF(INDIRECT(CONCATENATE($B12, "!A1"))="Comment ID", 1,2)))="Category", "T","T"),IF(INDIRECT(CONCATENATE($B12, "!A1"))="Comment ID", 2,3),":",IF(INDIRECT(CONCATENATE($B12, "!I", IF(INDIRECT(CONCATENATE($B12, "!A1"))="Comment ID", 1,2)))="Category", "T","T"),"99999")), "Accepted"))</f>
        <v/>
      </c>
      <c r="I12" s="34" t="str">
        <f aca="true">IF($B12="","",COUNTIF(INDIRECT(CONCATENATE($B12,"!",IF(INDIRECT(CONCATENATE($B12, "!I", IF(INDIRECT(CONCATENATE($B12, "!A1"))="Comment ID", 1,2)))="Category", "T","T"),IF(INDIRECT(CONCATENATE($B12, "!A1"))="Comment ID", 2,3),":",IF(INDIRECT(CONCATENATE($B12, "!I", IF(INDIRECT(CONCATENATE($B12, "!A1"))="Comment ID", 1,2)))="Category", "T","T"),"99999")), "Revised"))</f>
        <v/>
      </c>
      <c r="J12" s="34" t="str">
        <f aca="true">IF($B12="","",COUNTIF(INDIRECT(CONCATENATE($B12,"!",IF(INDIRECT(CONCATENATE($B12, "!I", IF(INDIRECT(CONCATENATE($B12, "!A1"))="Comment ID", 1,2)))="Category", "T","T"),IF(INDIRECT(CONCATENATE($B12, "!A1"))="Comment ID", 2,3),":",IF(INDIRECT(CONCATENATE($B12, "!I", IF(INDIRECT(CONCATENATE($B12, "!A1"))="Comment ID", 1,2)))="Category", "T","T"),"99999")), "Rejected"))</f>
        <v/>
      </c>
      <c r="K12" s="34" t="str">
        <f aca="false">IF($B12="","",C12-SUM(H12:J12))</f>
        <v/>
      </c>
      <c r="L12" s="34"/>
      <c r="M12" s="34"/>
      <c r="N12" s="34"/>
      <c r="O12" s="34" t="str">
        <f aca="true">IF($B12="","",COUNTIF(INDIRECT(CONCATENATE($B12,"!",IF(INDIRECT(CONCATENATE($B12, "!I", IF(INDIRECT(CONCATENATE($B12, "!A1"))="Comment ID", 1,2)))="Category", "L","L"),IF(INDIRECT(CONCATENATE($B12, "!A1"))="Comment ID", 2,3),":",IF(INDIRECT(CONCATENATE($B12, "!I", IF(INDIRECT(CONCATENATE($B12, "!A1"))="Comment ID", 1,2)))="Category", "X","X"),"99999")), "Done"))</f>
        <v/>
      </c>
      <c r="P12" s="34"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5"/>
      <c r="C13" s="36" t="str">
        <f aca="true">IF($B13="","",COUNTIF(INDIRECT(CONCATENATE($B13,"!",IF(INDIRECT(CONCATENATE($B13, "!I", IF(INDIRECT(CONCATENATE($B13, "!A1"))="Comment ID", 1,2)))="Category", "G","H"),IF(INDIRECT(CONCATENATE($B13, "!A1"))="Comment ID", 2,3),":",IF(INDIRECT(CONCATENATE($B13, "!I", IF(INDIRECT(CONCATENATE($B13, "!A1"))="Comment ID", 1,2)))="Category", "G","H"),"99999")), "&lt;&gt;"))</f>
        <v/>
      </c>
      <c r="D13" s="36" t="str">
        <f aca="true">IF($B13="","",COUNTIF(INDIRECT(CONCATENATE($B13,"!",IF(INDIRECT(CONCATENATE($B13, "!I", IF(INDIRECT(CONCATENATE($B13, "!A1"))="Comment ID", 1,2)))="Category", "L","L"),IF(INDIRECT(CONCATENATE($B13, "!A1"))="Comment ID", 2,3),":",IF(INDIRECT(CONCATENATE($B13, "!I", IF(INDIRECT(CONCATENATE($B13, "!A1"))="Comment ID", 1,2)))="Category", "L","L"),"99999")), "Editorial"))</f>
        <v/>
      </c>
      <c r="E13" s="36" t="str">
        <f aca="true">IF($B13="","",COUNTIF(INDIRECT(CONCATENATE($B13,"!",IF(INDIRECT(CONCATENATE($B13, "!I", IF(INDIRECT(CONCATENATE($B13, "!A1"))="Comment ID", 1,2)))="Category", "L","L"),IF(INDIRECT(CONCATENATE($B13, "!A1"))="Comment ID", 2,3),":",IF(INDIRECT(CONCATENATE($B13, "!I", IF(INDIRECT(CONCATENATE($B13, "!A1"))="Comment ID", 1,2)))="Category", "L","L"),"99999")), "Technical"))</f>
        <v/>
      </c>
      <c r="F13" s="36" t="str">
        <f aca="true">IF($B13="","",COUNTIF(INDIRECT(CONCATENATE($B13,"!",IF(INDIRECT(CONCATENATE($B13, "!I", IF(INDIRECT(CONCATENATE($B13, "!A1"))="Comment ID", 1,2)))="Category", "L","L"),IF(INDIRECT(CONCATENATE($B13, "!A1"))="Comment ID", 2,3),":",IF(INDIRECT(CONCATENATE($B13, "!I", IF(INDIRECT(CONCATENATE($B13, "!A1"))="Comment ID", 1,2)))="Category", "L","L"),"99999")), "General"))</f>
        <v/>
      </c>
      <c r="G13" s="36" t="str">
        <f aca="false">IF($B13="","",C13-SUM(D13:F13))</f>
        <v/>
      </c>
      <c r="H13" s="36" t="str">
        <f aca="true">IF($B13="","",COUNTIF(INDIRECT(CONCATENATE($B13,"!",IF(INDIRECT(CONCATENATE($B13, "!I", IF(INDIRECT(CONCATENATE($B13, "!A1"))="Comment ID", 1,2)))="Category", "T","T"),IF(INDIRECT(CONCATENATE($B13, "!A1"))="Comment ID", 2,3),":",IF(INDIRECT(CONCATENATE($B13, "!I", IF(INDIRECT(CONCATENATE($B13, "!A1"))="Comment ID", 1,2)))="Category", "T","T"),"99999")), "Accepted"))</f>
        <v/>
      </c>
      <c r="I13" s="36" t="str">
        <f aca="true">IF($B13="","",COUNTIF(INDIRECT(CONCATENATE($B13,"!",IF(INDIRECT(CONCATENATE($B13, "!I", IF(INDIRECT(CONCATENATE($B13, "!A1"))="Comment ID", 1,2)))="Category", "T","T"),IF(INDIRECT(CONCATENATE($B13, "!A1"))="Comment ID", 2,3),":",IF(INDIRECT(CONCATENATE($B13, "!I", IF(INDIRECT(CONCATENATE($B13, "!A1"))="Comment ID", 1,2)))="Category", "T","T"),"99999")), "Revised"))</f>
        <v/>
      </c>
      <c r="J13" s="36" t="str">
        <f aca="true">IF($B13="","",COUNTIF(INDIRECT(CONCATENATE($B13,"!",IF(INDIRECT(CONCATENATE($B13, "!I", IF(INDIRECT(CONCATENATE($B13, "!A1"))="Comment ID", 1,2)))="Category", "T","T"),IF(INDIRECT(CONCATENATE($B13, "!A1"))="Comment ID", 2,3),":",IF(INDIRECT(CONCATENATE($B13, "!I", IF(INDIRECT(CONCATENATE($B13, "!A1"))="Comment ID", 1,2)))="Category", "T","T"),"99999")), "Rejected"))</f>
        <v/>
      </c>
      <c r="K13" s="36" t="str">
        <f aca="false">IF($B13="","",C13-SUM(H13:J13))</f>
        <v/>
      </c>
      <c r="L13" s="36"/>
      <c r="M13" s="36"/>
      <c r="N13" s="36"/>
      <c r="O13" s="36" t="str">
        <f aca="true">IF($B13="","",COUNTIF(INDIRECT(CONCATENATE($B13,"!",IF(INDIRECT(CONCATENATE($B13, "!I", IF(INDIRECT(CONCATENATE($B13, "!A1"))="Comment ID", 1,2)))="Category", "L","L"),IF(INDIRECT(CONCATENATE($B13, "!A1"))="Comment ID", 2,3),":",IF(INDIRECT(CONCATENATE($B13, "!I", IF(INDIRECT(CONCATENATE($B13, "!A1"))="Comment ID", 1,2)))="Category", "X","X"),"99999")), "Done"))</f>
        <v/>
      </c>
      <c r="P13" s="36"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3"/>
      <c r="C14" s="34" t="str">
        <f aca="true">IF($B14="","",COUNTIF(INDIRECT(CONCATENATE($B14,"!",IF(INDIRECT(CONCATENATE($B14, "!I", IF(INDIRECT(CONCATENATE($B14, "!A1"))="Comment ID", 1,2)))="Category", "G","H"),IF(INDIRECT(CONCATENATE($B14, "!A1"))="Comment ID", 2,3),":",IF(INDIRECT(CONCATENATE($B14, "!I", IF(INDIRECT(CONCATENATE($B14, "!A1"))="Comment ID", 1,2)))="Category", "G","H"),"99999")), "&lt;&gt;"))</f>
        <v/>
      </c>
      <c r="D14" s="34" t="str">
        <f aca="true">IF($B14="","",COUNTIF(INDIRECT(CONCATENATE($B14,"!",IF(INDIRECT(CONCATENATE($B14, "!I", IF(INDIRECT(CONCATENATE($B14, "!A1"))="Comment ID", 1,2)))="Category", "L","L"),IF(INDIRECT(CONCATENATE($B14, "!A1"))="Comment ID", 2,3),":",IF(INDIRECT(CONCATENATE($B14, "!I", IF(INDIRECT(CONCATENATE($B14, "!A1"))="Comment ID", 1,2)))="Category", "L","L"),"99999")), "Editorial"))</f>
        <v/>
      </c>
      <c r="E14" s="34" t="str">
        <f aca="true">IF($B14="","",COUNTIF(INDIRECT(CONCATENATE($B14,"!",IF(INDIRECT(CONCATENATE($B14, "!I", IF(INDIRECT(CONCATENATE($B14, "!A1"))="Comment ID", 1,2)))="Category", "L","L"),IF(INDIRECT(CONCATENATE($B14, "!A1"))="Comment ID", 2,3),":",IF(INDIRECT(CONCATENATE($B14, "!I", IF(INDIRECT(CONCATENATE($B14, "!A1"))="Comment ID", 1,2)))="Category", "L","L"),"99999")), "Technical"))</f>
        <v/>
      </c>
      <c r="F14" s="34" t="str">
        <f aca="true">IF($B14="","",COUNTIF(INDIRECT(CONCATENATE($B14,"!",IF(INDIRECT(CONCATENATE($B14, "!I", IF(INDIRECT(CONCATENATE($B14, "!A1"))="Comment ID", 1,2)))="Category", "L","L"),IF(INDIRECT(CONCATENATE($B14, "!A1"))="Comment ID", 2,3),":",IF(INDIRECT(CONCATENATE($B14, "!I", IF(INDIRECT(CONCATENATE($B14, "!A1"))="Comment ID", 1,2)))="Category", "L","L"),"99999")), "General"))</f>
        <v/>
      </c>
      <c r="G14" s="34" t="str">
        <f aca="false">IF($B14="","",C14-SUM(D14:F14))</f>
        <v/>
      </c>
      <c r="H14" s="34" t="str">
        <f aca="true">IF($B14="","",COUNTIF(INDIRECT(CONCATENATE($B14,"!",IF(INDIRECT(CONCATENATE($B14, "!I", IF(INDIRECT(CONCATENATE($B14, "!A1"))="Comment ID", 1,2)))="Category", "T","T"),IF(INDIRECT(CONCATENATE($B14, "!A1"))="Comment ID", 2,3),":",IF(INDIRECT(CONCATENATE($B14, "!I", IF(INDIRECT(CONCATENATE($B14, "!A1"))="Comment ID", 1,2)))="Category", "T","T"),"99999")), "Accepted"))</f>
        <v/>
      </c>
      <c r="I14" s="34" t="str">
        <f aca="true">IF($B14="","",COUNTIF(INDIRECT(CONCATENATE($B14,"!",IF(INDIRECT(CONCATENATE($B14, "!I", IF(INDIRECT(CONCATENATE($B14, "!A1"))="Comment ID", 1,2)))="Category", "T","T"),IF(INDIRECT(CONCATENATE($B14, "!A1"))="Comment ID", 2,3),":",IF(INDIRECT(CONCATENATE($B14, "!I", IF(INDIRECT(CONCATENATE($B14, "!A1"))="Comment ID", 1,2)))="Category", "T","T"),"99999")), "Revised"))</f>
        <v/>
      </c>
      <c r="J14" s="34" t="str">
        <f aca="true">IF($B14="","",COUNTIF(INDIRECT(CONCATENATE($B14,"!",IF(INDIRECT(CONCATENATE($B14, "!I", IF(INDIRECT(CONCATENATE($B14, "!A1"))="Comment ID", 1,2)))="Category", "T","T"),IF(INDIRECT(CONCATENATE($B14, "!A1"))="Comment ID", 2,3),":",IF(INDIRECT(CONCATENATE($B14, "!I", IF(INDIRECT(CONCATENATE($B14, "!A1"))="Comment ID", 1,2)))="Category", "T","T"),"99999")), "Rejected"))</f>
        <v/>
      </c>
      <c r="K14" s="34" t="str">
        <f aca="false">IF($B14="","",C14-SUM(H14:J14))</f>
        <v/>
      </c>
      <c r="L14" s="34"/>
      <c r="M14" s="34"/>
      <c r="N14" s="34"/>
      <c r="O14" s="34" t="str">
        <f aca="true">IF($B14="","",COUNTIF(INDIRECT(CONCATENATE($B14,"!",IF(INDIRECT(CONCATENATE($B14, "!I", IF(INDIRECT(CONCATENATE($B14, "!A1"))="Comment ID", 1,2)))="Category", "L","L"),IF(INDIRECT(CONCATENATE($B14, "!A1"))="Comment ID", 2,3),":",IF(INDIRECT(CONCATENATE($B14, "!I", IF(INDIRECT(CONCATENATE($B14, "!A1"))="Comment ID", 1,2)))="Category", "X","X"),"99999")), "Done"))</f>
        <v/>
      </c>
      <c r="P14" s="34"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1991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2024-06-13T01:32:48Z</dcterms:modified>
  <cp:revision>48</cp:revision>
  <dc:subject/>
  <dc:title/>
</cp:coreProperties>
</file>

<file path=docProps/custom.xml><?xml version="1.0" encoding="utf-8"?>
<Properties xmlns="http://schemas.openxmlformats.org/officeDocument/2006/custom-properties" xmlns:vt="http://schemas.openxmlformats.org/officeDocument/2006/docPropsVTypes"/>
</file>