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714 July Hybrid Plenary\802.15\"/>
    </mc:Choice>
  </mc:AlternateContent>
  <xr:revisionPtr revIDLastSave="0" documentId="13_ncr:1_{3594A06C-2E1D-4288-8974-33F0100ADED4}" xr6:coauthVersionLast="47" xr6:coauthVersionMax="47" xr10:uidLastSave="{00000000-0000-0000-0000-000000000000}"/>
  <bookViews>
    <workbookView xWindow="2310" yWindow="680" windowWidth="16740" windowHeight="9380" tabRatio="913" firstSheet="2" activeTab="4"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419" l="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1" i="421"/>
  <c r="A40" i="421"/>
  <c r="A39" i="421"/>
  <c r="A38" i="421"/>
  <c r="A37" i="421"/>
  <c r="A36" i="421"/>
  <c r="A35" i="421"/>
  <c r="A34" i="421"/>
  <c r="A33" i="421"/>
  <c r="A32" i="421"/>
  <c r="A31" i="421"/>
  <c r="A30" i="421"/>
  <c r="A29" i="421"/>
  <c r="A28" i="421"/>
  <c r="A27" i="421"/>
  <c r="A27" i="422"/>
  <c r="B30" i="421"/>
  <c r="A45" i="422"/>
  <c r="A44" i="422"/>
  <c r="A43" i="422"/>
  <c r="A42" i="422"/>
  <c r="A41" i="422"/>
  <c r="A40" i="422"/>
  <c r="A39" i="422"/>
  <c r="A38" i="422"/>
  <c r="A37" i="422"/>
  <c r="A36" i="422"/>
  <c r="A35" i="422"/>
  <c r="A34" i="422"/>
  <c r="A33" i="422"/>
  <c r="A32" i="422"/>
  <c r="A31" i="422"/>
  <c r="A30" i="422"/>
  <c r="A29" i="422"/>
  <c r="A28" i="422"/>
  <c r="B30" i="422"/>
  <c r="D45" i="419"/>
  <c r="D30" i="422" s="1"/>
  <c r="C45" i="419"/>
  <c r="C30" i="421" s="1"/>
  <c r="G30" i="421" s="1"/>
  <c r="C12" i="423"/>
  <c r="B12" i="423"/>
  <c r="C37" i="419"/>
  <c r="C36" i="419"/>
  <c r="C14" i="414"/>
  <c r="C19" i="414"/>
  <c r="C12" i="414"/>
  <c r="F4" i="419"/>
  <c r="B6" i="427"/>
  <c r="B31" i="421"/>
  <c r="B31" i="422"/>
  <c r="C13" i="423"/>
  <c r="B13" i="423"/>
  <c r="D46" i="419"/>
  <c r="D31" i="421" s="1"/>
  <c r="C46" i="419"/>
  <c r="C31" i="421" s="1"/>
  <c r="G31" i="421" s="1"/>
  <c r="C53" i="422"/>
  <c r="B45" i="421"/>
  <c r="B44" i="421"/>
  <c r="B43" i="421"/>
  <c r="B42" i="421"/>
  <c r="B41" i="421"/>
  <c r="B40" i="421"/>
  <c r="B39" i="421"/>
  <c r="B38" i="421"/>
  <c r="B37" i="421"/>
  <c r="B36"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6"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D30" i="421" l="1"/>
  <c r="C30" i="422"/>
  <c r="C31" i="422"/>
  <c r="D31" i="422"/>
  <c r="C16" i="423"/>
  <c r="B16" i="423"/>
  <c r="D49" i="419"/>
  <c r="D34" i="421" s="1"/>
  <c r="C49" i="419"/>
  <c r="C34" i="421" s="1"/>
  <c r="G34" i="421" s="1"/>
  <c r="F5" i="419"/>
  <c r="F12" i="419" s="1"/>
  <c r="F13" i="419" s="1"/>
  <c r="F14" i="419" s="1"/>
  <c r="F15" i="419" s="1"/>
  <c r="F18" i="419" s="1"/>
  <c r="F19" i="419" s="1"/>
  <c r="F20" i="419" s="1"/>
  <c r="F21" i="419" s="1"/>
  <c r="F22" i="419" s="1"/>
  <c r="F23" i="419" s="1"/>
  <c r="F24" i="419" s="1"/>
  <c r="F25" i="419" s="1"/>
  <c r="F26" i="419" s="1"/>
  <c r="F27" i="419" s="1"/>
  <c r="F28" i="419" s="1"/>
  <c r="F29" i="419" s="1"/>
  <c r="F30" i="419" s="1"/>
  <c r="F31" i="419" s="1"/>
  <c r="F33" i="419" s="1"/>
  <c r="D34" i="422" l="1"/>
  <c r="C34" i="422"/>
  <c r="D6" i="427"/>
  <c r="I6" i="427" s="1"/>
  <c r="N6" i="427" s="1"/>
  <c r="S6" i="427" s="1"/>
  <c r="X6" i="427" s="1"/>
  <c r="AA6" i="427" s="1"/>
  <c r="C20" i="423"/>
  <c r="B20" i="423"/>
  <c r="C27" i="423"/>
  <c r="B27" i="423"/>
  <c r="D60" i="419"/>
  <c r="D45" i="421" s="1"/>
  <c r="C60" i="419"/>
  <c r="C45" i="421" s="1"/>
  <c r="G45" i="421" s="1"/>
  <c r="C45" i="422" l="1"/>
  <c r="D45" i="422"/>
  <c r="D53" i="419"/>
  <c r="D38" i="421" s="1"/>
  <c r="C53" i="419"/>
  <c r="C38" i="421" s="1"/>
  <c r="G38" i="421" s="1"/>
  <c r="E13" i="421"/>
  <c r="D13" i="421"/>
  <c r="E12" i="421"/>
  <c r="D12" i="421"/>
  <c r="C13" i="421"/>
  <c r="C12" i="421"/>
  <c r="E13" i="422"/>
  <c r="D13" i="422"/>
  <c r="C13" i="422"/>
  <c r="D12" i="422"/>
  <c r="C12" i="422"/>
  <c r="C34" i="423"/>
  <c r="B34" i="423"/>
  <c r="B33" i="423"/>
  <c r="C33" i="423"/>
  <c r="D19" i="422"/>
  <c r="D5" i="422"/>
  <c r="C48" i="419"/>
  <c r="C33" i="422" s="1"/>
  <c r="C24"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C38" i="422"/>
  <c r="D38" i="422"/>
  <c r="C11" i="414" l="1"/>
  <c r="A1" i="428" l="1"/>
  <c r="B32" i="423"/>
  <c r="C18" i="414"/>
  <c r="C17" i="414"/>
  <c r="C16" i="414"/>
  <c r="C15" i="414"/>
  <c r="C10" i="414"/>
  <c r="C9" i="414"/>
  <c r="B28" i="423"/>
  <c r="C51" i="421"/>
  <c r="F4" i="421"/>
  <c r="F5" i="421" s="1"/>
  <c r="F12" i="421" s="1"/>
  <c r="F13" i="421" s="1"/>
  <c r="F14" i="421" s="1"/>
  <c r="C27" i="419"/>
  <c r="C16" i="422" s="1"/>
  <c r="C16" i="421" l="1"/>
  <c r="C20" i="422"/>
  <c r="A2" i="421"/>
  <c r="A2" i="422"/>
  <c r="A2" i="423"/>
  <c r="A2" i="419"/>
  <c r="B35" i="423" l="1"/>
  <c r="B14" i="423"/>
  <c r="C35" i="423"/>
  <c r="C50" i="419"/>
  <c r="C35" i="421" s="1"/>
  <c r="G35" i="421" s="1"/>
  <c r="D55" i="421"/>
  <c r="D53" i="421"/>
  <c r="D51" i="421"/>
  <c r="D55" i="422"/>
  <c r="D53" i="422"/>
  <c r="D51" i="422"/>
  <c r="C36" i="423"/>
  <c r="C32" i="423"/>
  <c r="C31" i="423"/>
  <c r="C30" i="423"/>
  <c r="C29" i="423"/>
  <c r="C28" i="423"/>
  <c r="C26" i="423"/>
  <c r="C25" i="423"/>
  <c r="C23" i="423"/>
  <c r="C22" i="423"/>
  <c r="C21" i="423"/>
  <c r="C19" i="423"/>
  <c r="C18" i="423"/>
  <c r="C17" i="423"/>
  <c r="C15" i="423"/>
  <c r="C14" i="423"/>
  <c r="C11" i="423"/>
  <c r="C10" i="423"/>
  <c r="B5" i="423"/>
  <c r="C8" i="423" l="1"/>
  <c r="A9" i="423"/>
  <c r="A8" i="423"/>
  <c r="D56" i="419"/>
  <c r="D41" i="421" s="1"/>
  <c r="D55" i="419"/>
  <c r="D40" i="421" s="1"/>
  <c r="C56" i="419"/>
  <c r="C41" i="421" s="1"/>
  <c r="G41" i="421" s="1"/>
  <c r="C55" i="419"/>
  <c r="B23" i="423"/>
  <c r="B22" i="423"/>
  <c r="C41" i="422" l="1"/>
  <c r="C40" i="422"/>
  <c r="C40" i="421"/>
  <c r="G40" i="421" s="1"/>
  <c r="D41" i="422"/>
  <c r="D40" i="422"/>
  <c r="D16" i="422" l="1"/>
  <c r="D16" i="421" l="1"/>
  <c r="C25" i="421"/>
  <c r="C25" i="422"/>
  <c r="C60" i="421"/>
  <c r="C59" i="421"/>
  <c r="C58" i="421"/>
  <c r="C58" i="422"/>
  <c r="C60" i="422"/>
  <c r="C59" i="422"/>
  <c r="C51" i="422"/>
  <c r="C8" i="422"/>
  <c r="B31" i="423"/>
  <c r="B30" i="423"/>
  <c r="B29" i="423"/>
  <c r="B26" i="423"/>
  <c r="B25" i="423"/>
  <c r="B24" i="423"/>
  <c r="B21" i="423"/>
  <c r="B19" i="423"/>
  <c r="B18" i="423"/>
  <c r="B17" i="423"/>
  <c r="B15" i="423"/>
  <c r="B11" i="423"/>
  <c r="B10" i="423"/>
  <c r="C9" i="423"/>
  <c r="C7" i="423"/>
  <c r="A7" i="423"/>
  <c r="C6" i="423"/>
  <c r="B6" i="423"/>
  <c r="A6" i="423"/>
  <c r="C5" i="423"/>
  <c r="A5" i="423"/>
  <c r="C4" i="423"/>
  <c r="B4" i="423"/>
  <c r="A4" i="423"/>
  <c r="D59" i="419"/>
  <c r="D58" i="419"/>
  <c r="D57" i="419"/>
  <c r="D42" i="421" s="1"/>
  <c r="D54" i="419"/>
  <c r="D39" i="421" s="1"/>
  <c r="D52" i="419"/>
  <c r="D37" i="421" s="1"/>
  <c r="D51" i="419"/>
  <c r="D36" i="421" s="1"/>
  <c r="D50" i="419"/>
  <c r="D35" i="421" s="1"/>
  <c r="D48" i="419"/>
  <c r="D33" i="421" s="1"/>
  <c r="D47" i="419"/>
  <c r="D32" i="421" s="1"/>
  <c r="D44" i="419"/>
  <c r="D29" i="421" s="1"/>
  <c r="D43" i="419"/>
  <c r="D28" i="421" s="1"/>
  <c r="C59" i="419"/>
  <c r="C58" i="419"/>
  <c r="C57" i="419"/>
  <c r="C42" i="422" s="1"/>
  <c r="C54" i="419"/>
  <c r="C52" i="419"/>
  <c r="C51" i="419"/>
  <c r="C35" i="422"/>
  <c r="C47" i="419"/>
  <c r="C44" i="419"/>
  <c r="C29" i="422" s="1"/>
  <c r="C43"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6" i="422"/>
  <c r="C36" i="421"/>
  <c r="G36" i="421" s="1"/>
  <c r="C37" i="422"/>
  <c r="C37" i="421"/>
  <c r="G37" i="421" s="1"/>
  <c r="D28" i="422"/>
  <c r="D39" i="422"/>
  <c r="D29" i="422"/>
  <c r="D32" i="422"/>
  <c r="D42" i="422"/>
  <c r="D33" i="422"/>
  <c r="D35" i="422"/>
  <c r="D36" i="422"/>
  <c r="D37"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<sst xmlns="http://schemas.openxmlformats.org/spreadsheetml/2006/main" count="496" uniqueCount="286">
  <si>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</si>
  <si>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</si>
  <si>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</si>
  <si>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</si>
  <si>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</si>
  <si>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</si>
  <si>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</si>
  <si>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</si>
  <si>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</si>
  <si>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</si>
  <si>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</si>
  <si>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</si>
  <si>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</si>
  <si>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</si>
  <si>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</si>
  <si>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</si>
  <si>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</si>
  <si>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</si>
  <si>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</si>
  <si>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</si>
  <si>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</si>
  <si>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</si>
  <si>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</si>
  <si>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</si>
  <si>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</si>
  <si>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</si>
  <si>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</si>
  <si>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</si>
  <si>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</si>
  <si>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</si>
  <si>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</si>
  <si>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</si>
  <si>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</si>
  <si>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</si>
  <si>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</si>
  <si>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</si>
  <si>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</si>
  <si>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</si>
  <si>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</si>
  <si>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</si>
  <si>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</si>
  <si>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</si>
  <si>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</si>
  <si>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</si>
  <si>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</si>
  <si>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</si>
  <si>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</si>
  <si>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</si>
  <si>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</si>
  <si>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</si>
  <si>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</si>
  <si>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</si>
  <si>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</si>
  <si>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</si>
  <si>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</si>
  <si>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</si>
  <si>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</si>
  <si>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</si>
  <si>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</si>
  <si>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</si>
  <si>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</si>
  <si>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</si>
  <si>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</si>
  <si>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</si>
  <si>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</si>
  <si>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</si>
  <si>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</si>
  <si>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</si>
  <si>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</si>
  <si>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</si>
  <si>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</si>
  <si>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</si>
  <si>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</si>
  <si>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</si>
  <si>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</si>
  <si>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</si>
  <si>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</si>
  <si>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</si>
  <si>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</si>
  <si>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</si>
  <si>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</si>
  <si>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</si>
  <si>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</si>
  <si>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</si>
  <si>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</si>
  <si>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</si>
  <si>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</si>
  <si>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</si>
  <si>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</si>
  <si>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</si>
  <si>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</si>
  <si>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</si>
  <si>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</si>
  <si>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</si>
  <si>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</si>
  <si>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</si>
  <si>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</si>
  <si>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</si>
  <si>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</si>
  <si>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</si>
  <si>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</si>
  <si>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</si>
  <si>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</si>
  <si>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</si>
  <si>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</si>
  <si>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</si>
  <si>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</si>
  <si>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</si>
  <si>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</si>
  <si>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</si>
  <si>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</si>
  <si>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</si>
  <si>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</si>
  <si>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</si>
  <si>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</si>
  <si>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</si>
  <si>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</si>
  <si>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</si>
  <si>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</si>
  <si>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</si>
  <si>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</si>
  <si>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</si>
  <si>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</si>
  <si>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</si>
  <si>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</si>
  <si>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</si>
  <si>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</si>
  <si>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</si>
  <si>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</si>
  <si>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</si>
  <si>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</si>
  <si>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</si>
  <si>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</si>
  <si>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</si>
  <si>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</si>
  <si>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</si>
  <si>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</si>
  <si>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</si>
  <si>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</si>
  <si>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</si>
  <si>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</si>
  <si>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</si>
  <si>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</si>
  <si>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</si>
  <si>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</si>
  <si>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</si>
  <si>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</si>
  <si>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</si>
  <si>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</si>
  <si>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</si>
  <si>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</si>
  <si>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</si>
  <si>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</si>
  <si>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</si>
  <si>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</si>
  <si>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</si>
  <si>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</si>
  <si>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</si>
  <si>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</si>
  <si>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</si>
  <si>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</si>
  <si>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</si>
  <si>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</si>
  <si>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</si>
  <si>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</si>
  <si>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</si>
  <si>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</si>
  <si>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</si>
  <si>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</si>
  <si>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</si>
  <si>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</si>
  <si>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</si>
  <si>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</si>
  <si>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</si>
  <si>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</si>
  <si>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</si>
  <si>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</si>
  <si>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</si>
  <si>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</si>
  <si>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</si>
  <si>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</si>
  <si>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</si>
  <si>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</si>
  <si>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</si>
  <si>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</si>
  <si>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</si>
  <si>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</si>
  <si>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</si>
  <si>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</si>
  <si>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</si>
  <si>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</si>
  <si>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</si>
  <si>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</si>
  <si>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</si>
  <si>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</si>
  <si>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</si>
  <si>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</si>
  <si>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</si>
  <si>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</si>
  <si>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</si>
  <si>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</si>
  <si>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IG NG-OCC</t>
  </si>
  <si>
    <t>15.7 Amend: Optical Camera Communications (OCC)</t>
  </si>
  <si>
    <t>Interest Group on Next Gen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</si>
  <si>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</si>
  <si>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</si>
  <si>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</si>
  <si>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</si>
  <si>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</si>
  <si>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</si>
  <si>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</si>
  <si>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</si>
  <si>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</si>
  <si>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</si>
  <si>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Try for non overlapping w/both 11.bi + 1 overlaping mtg w/ TG4ab</t>
  </si>
  <si>
    <t>Report given during Mid-Week</t>
  </si>
  <si>
    <t>RECESS FOR WNG</t>
  </si>
  <si>
    <t>802.15 WG
Chair Hr</t>
  </si>
  <si>
    <t>WEBEX INFO</t>
  </si>
  <si>
    <t>close rpt. doc. #</t>
  </si>
  <si>
    <t>TG4ad</t>
  </si>
  <si>
    <t>15.4 Amend: Next Gen SUN PHYs</t>
  </si>
  <si>
    <t>TG4ad
NG-
SUN PHYs</t>
  </si>
  <si>
    <t>Joint .15/.1 Mtg.</t>
  </si>
  <si>
    <t>Plans for July Mtg.</t>
  </si>
  <si>
    <t>CHAIR'S ADVISORY COMMITTEE (CAC) (minutes: 15-24-0xxx-0x)</t>
  </si>
  <si>
    <t>TG 4ad NG-SUN PHYs Amendment</t>
  </si>
  <si>
    <t>IG Crypto</t>
  </si>
  <si>
    <t>4.16</t>
  </si>
  <si>
    <t>WG15</t>
  </si>
  <si>
    <t>SC WNG
(Virtual Rm 1)</t>
  </si>
  <si>
    <t>Standing Committee on Wireless Next Generation</t>
  </si>
  <si>
    <t>4.20</t>
  </si>
  <si>
    <t>4.17</t>
  </si>
  <si>
    <t>4.18</t>
  </si>
  <si>
    <t>Standing Committee on IETF Related Activities (part of WG Mid-Week)</t>
  </si>
  <si>
    <t>IG
Crypto</t>
  </si>
  <si>
    <t>Interest Group on Crypto</t>
  </si>
  <si>
    <t>Joint .15/.11 Mtg.</t>
  </si>
  <si>
    <t>0, 0, 2</t>
  </si>
  <si>
    <t>None for July or Sept., 2 for Nov.</t>
  </si>
  <si>
    <t>Mtg. Requests</t>
  </si>
  <si>
    <t>Calls: 6am EDT on Wed June 12 and June 26</t>
  </si>
  <si>
    <t>Tues. - Thurs. (PM1 or AM2)</t>
  </si>
  <si>
    <t xml:space="preserve">Calls: Wed @ 6am PDT 19 June, 3 July, 10 July </t>
  </si>
  <si>
    <t>Calls: CRG Fri, June 14th &amp; June 21st @ 7am Pacific</t>
  </si>
  <si>
    <t>Calls: Tues &amp; Thurs starting 5/28 &amp; 5/30 @ 6am &amp; 3pm Pacific</t>
  </si>
  <si>
    <t>151st IEEE 802.15 WSN SESSION</t>
  </si>
  <si>
    <t>802 LMSC
OPENING MEETING</t>
  </si>
  <si>
    <t>802 LMSC
 CLOSING MEETING</t>
  </si>
  <si>
    <t>802 WCSC</t>
  </si>
  <si>
    <t>Virtual
Rm 1</t>
  </si>
  <si>
    <t>Jnt/Rec
See 802
Cal.</t>
  </si>
  <si>
    <t>Joint
.15 /.1</t>
  </si>
  <si>
    <t>Next Session Info</t>
  </si>
  <si>
    <t>Call Requests Until Next Session</t>
  </si>
  <si>
    <t>One non joint overlapping with 802.24 (T&amp;W PM2) and 15.4me</t>
  </si>
  <si>
    <t>One non joint overlapping with 802.24 (T&amp;W PM2) and 15.4ad</t>
  </si>
  <si>
    <t>AM1, PM2</t>
  </si>
  <si>
    <t>PM2, Tues., Wed., Thurs.</t>
  </si>
  <si>
    <t>802
JTC1
802.24</t>
  </si>
  <si>
    <t>LeCentre Sheraton - Montreal, Canada</t>
  </si>
  <si>
    <t>Joint
.15 /.11
Coex.</t>
  </si>
  <si>
    <t xml:space="preserve">Dinner on
your own
</t>
  </si>
  <si>
    <t>802 Activities (LMSC or Other)</t>
  </si>
  <si>
    <t>Plans for Sept. Mtg.</t>
  </si>
  <si>
    <t>SC THz - not meeting this session</t>
  </si>
  <si>
    <t>802.15 WG will hold its session Sept. 8-13, 2024, with the in-person part being held at the Hilton Waikola.</t>
  </si>
  <si>
    <t>151st IEEE 802.15 WSN Session</t>
  </si>
  <si>
    <t>Jnt/Rec See 802 Cal.</t>
  </si>
  <si>
    <t>Joint Mtg. w/Other 802 WG &amp; WG Offering Reciprocal Credit - See 802 Cal. for Webex Info</t>
  </si>
  <si>
    <t>SEPT. 2024 802 WIRELESS PLENARY MIXED MODE MTG. - PLAN OF RECORD AND MTG INFO</t>
  </si>
  <si>
    <t>WG OPENING REPORT (15-24-0336-00)</t>
  </si>
  <si>
    <t>WEBEX/ATTENDANCE/VOTERS (voters: 132, nearly: 3, aspirant: 20)</t>
  </si>
  <si>
    <t>REVIEW AND APPROVE MTG AGENDA (15-24-0335-0x)</t>
  </si>
  <si>
    <t>802 (in-person) Mtg. Registration Fees &amp; Deadlines have been set at $600 until Friday, June 21st, 2024, $800 through Friday, August 16th, 2024, and $1000 after Friday, August 16th, 2024 
Additional In Hotel Stay Discount of $300
Student Rate $100</t>
  </si>
  <si>
    <t>IG Access</t>
  </si>
  <si>
    <t>Interest Group on Access Techniques</t>
  </si>
  <si>
    <t>802.15 WG Activities &amp; Joint WG Activities</t>
  </si>
  <si>
    <t>IG
Access</t>
  </si>
  <si>
    <t>R2</t>
  </si>
  <si>
    <t>Krieger</t>
  </si>
  <si>
    <t>ITU/802 Workshop Update</t>
  </si>
  <si>
    <t>2.8</t>
  </si>
  <si>
    <t>2.9</t>
  </si>
  <si>
    <t>APPROVE THE MINUTES FROM Prior Mtg. (15-24-0334-02)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</si>
</sst>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1"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0" fillId="0" borderId="0" applyNumberFormat="0" applyFill="0" applyBorder="0" applyAlignment="0" applyProtection="0"/>
    <xf numFmtId="0" fontId="2" fillId="0" borderId="0"/>
    <xf numFmtId="0" fontId="1" fillId="0" borderId="0"/>
  </cellStyleXfs>
  <cellXfs count="398">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9" fillId="0" borderId="0" xfId="0" applyFont="1" applyAlignment="1">
      <alignment horizontal="left" vertical="center" indent="1"/>
    </xf>
    <xf numFmtId="164" fontId="39"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2" fillId="0" borderId="0" xfId="0" applyFont="1" applyAlignment="1">
      <alignment horizontal="center" vertical="center"/>
    </xf>
    <xf numFmtId="164" fontId="4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2" fillId="0" borderId="0" xfId="0" applyFont="1" applyAlignment="1">
      <alignment horizontal="left" vertical="center"/>
    </xf>
    <xf numFmtId="164" fontId="43" fillId="0" borderId="0" xfId="0" applyFont="1" applyAlignment="1">
      <alignment horizontal="left" vertical="center"/>
    </xf>
    <xf numFmtId="164" fontId="5" fillId="0" borderId="0" xfId="3" applyFont="1" applyAlignment="1">
      <alignment horizontal="left" vertical="center"/>
    </xf>
    <xf numFmtId="164" fontId="46" fillId="0" borderId="0" xfId="4" applyFont="1" applyAlignment="1">
      <alignment horizontal="left" vertical="center" wrapText="1" indent="1"/>
    </xf>
    <xf numFmtId="164" fontId="6" fillId="0" borderId="0" xfId="4" applyFont="1" applyAlignment="1">
      <alignment horizontal="left" wrapText="1" indent="1"/>
    </xf>
    <xf numFmtId="164" fontId="4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6" fillId="6" borderId="7" xfId="0" applyFont="1" applyFill="1" applyBorder="1" applyAlignment="1">
      <alignment horizontal="center" vertical="center"/>
    </xf>
    <xf numFmtId="164" fontId="5" fillId="0" borderId="0" xfId="0" applyFont="1" applyAlignment="1">
      <alignment wrapText="1"/>
    </xf>
    <xf numFmtId="164" fontId="55" fillId="26" borderId="11" xfId="0" applyFont="1" applyFill="1" applyBorder="1" applyAlignment="1">
      <alignment horizontal="left" vertical="center" indent="2"/>
    </xf>
    <xf numFmtId="164" fontId="56" fillId="26" borderId="11" xfId="0" applyFont="1" applyFill="1" applyBorder="1" applyAlignment="1">
      <alignment vertical="center"/>
    </xf>
    <xf numFmtId="164" fontId="56" fillId="26" borderId="11" xfId="0" applyFont="1" applyFill="1" applyBorder="1" applyAlignment="1">
      <alignment horizontal="center" vertical="center"/>
    </xf>
    <xf numFmtId="164" fontId="56" fillId="26" borderId="10" xfId="0" applyFont="1" applyFill="1" applyBorder="1" applyAlignment="1">
      <alignment vertical="center"/>
    </xf>
    <xf numFmtId="164" fontId="55" fillId="26" borderId="0" xfId="0" applyFont="1" applyFill="1" applyAlignment="1">
      <alignment horizontal="left" indent="2"/>
    </xf>
    <xf numFmtId="164" fontId="57" fillId="26" borderId="0" xfId="0" applyFont="1" applyFill="1"/>
    <xf numFmtId="164" fontId="57" fillId="26" borderId="6" xfId="0" applyFont="1" applyFill="1" applyBorder="1"/>
    <xf numFmtId="164" fontId="56" fillId="26" borderId="5" xfId="0" applyFont="1" applyFill="1" applyBorder="1" applyAlignment="1">
      <alignment horizontal="left" vertical="center" indent="2"/>
    </xf>
    <xf numFmtId="164" fontId="56" fillId="26" borderId="5" xfId="0" applyFont="1" applyFill="1" applyBorder="1" applyAlignment="1">
      <alignment vertical="center"/>
    </xf>
    <xf numFmtId="164" fontId="56" fillId="26" borderId="5" xfId="0" applyFont="1" applyFill="1" applyBorder="1" applyAlignment="1">
      <alignment horizontal="center" vertical="center"/>
    </xf>
    <xf numFmtId="164" fontId="56"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0" fontId="38" fillId="25" borderId="31" xfId="4" applyNumberFormat="1" applyFont="1" applyFill="1" applyBorder="1" applyAlignment="1">
      <alignment horizontal="center" vertical="center" wrapText="1"/>
    </xf>
    <xf numFmtId="0" fontId="38" fillId="25" borderId="33" xfId="4" applyNumberFormat="1" applyFont="1" applyFill="1" applyBorder="1" applyAlignment="1">
      <alignment horizontal="center" vertical="center" wrapText="1"/>
    </xf>
    <xf numFmtId="0" fontId="60" fillId="30" borderId="8" xfId="4" applyNumberFormat="1" applyFont="1" applyFill="1" applyBorder="1" applyAlignment="1">
      <alignment horizontal="center" vertical="center" wrapText="1"/>
    </xf>
    <xf numFmtId="164" fontId="24" fillId="31" borderId="0" xfId="0" applyFont="1" applyFill="1" applyAlignment="1">
      <alignment horizontal="center" vertical="center" wrapText="1"/>
    </xf>
    <xf numFmtId="164" fontId="49" fillId="8" borderId="6" xfId="0" applyFont="1" applyFill="1" applyBorder="1" applyAlignment="1">
      <alignment vertical="center" wrapText="1"/>
    </xf>
    <xf numFmtId="0" fontId="5" fillId="0" borderId="0" xfId="2" applyNumberFormat="1" applyFont="1" applyAlignment="1">
      <alignment horizontal="left" vertical="center"/>
    </xf>
    <xf numFmtId="164" fontId="49" fillId="8" borderId="4" xfId="0" applyFont="1" applyFill="1" applyBorder="1" applyAlignment="1">
      <alignment vertical="center" wrapText="1"/>
    </xf>
    <xf numFmtId="164" fontId="49" fillId="8" borderId="0" xfId="0" applyFont="1" applyFill="1" applyAlignment="1">
      <alignment vertical="center" wrapText="1"/>
    </xf>
    <xf numFmtId="164" fontId="49" fillId="8" borderId="5" xfId="0" applyFont="1" applyFill="1" applyBorder="1" applyAlignment="1">
      <alignment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0" fontId="52" fillId="10" borderId="9" xfId="6" applyFont="1" applyFill="1" applyBorder="1" applyAlignment="1">
      <alignment horizontal="center" vertical="center" wrapText="1"/>
    </xf>
    <xf numFmtId="0" fontId="52" fillId="10" borderId="12" xfId="6" applyFont="1" applyFill="1" applyBorder="1" applyAlignment="1">
      <alignment horizontal="center" vertical="center" wrapText="1"/>
    </xf>
    <xf numFmtId="0" fontId="52" fillId="10" borderId="13" xfId="6" applyFont="1" applyFill="1" applyBorder="1" applyAlignment="1">
      <alignment horizontal="center" vertical="center" wrapText="1"/>
    </xf>
    <xf numFmtId="164" fontId="59" fillId="8" borderId="0" xfId="0" applyFont="1" applyFill="1" applyAlignment="1">
      <alignment horizontal="center" vertical="center" wrapText="1"/>
    </xf>
    <xf numFmtId="164" fontId="59" fillId="8" borderId="6" xfId="0" applyFont="1" applyFill="1" applyBorder="1" applyAlignment="1">
      <alignment horizontal="center" vertical="center" wrapText="1"/>
    </xf>
    <xf numFmtId="164" fontId="24" fillId="8" borderId="3" xfId="0" applyFont="1" applyFill="1" applyBorder="1" applyAlignment="1">
      <alignment horizontal="center" vertical="center" wrapText="1"/>
    </xf>
    <xf numFmtId="164" fontId="24" fillId="8" borderId="4" xfId="0" applyFont="1" applyFill="1" applyBorder="1" applyAlignment="1">
      <alignment horizontal="center" vertical="center" wrapText="1"/>
    </xf>
    <xf numFmtId="164" fontId="24" fillId="8" borderId="7" xfId="0" applyFont="1" applyFill="1" applyBorder="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49" fillId="8" borderId="10" xfId="0" applyFont="1" applyFill="1" applyBorder="1" applyAlignment="1">
      <alignment horizontal="center" vertical="center" wrapText="1"/>
    </xf>
    <xf numFmtId="164" fontId="49" fillId="8" borderId="6" xfId="0" applyFont="1" applyFill="1" applyBorder="1" applyAlignment="1">
      <alignment horizontal="center" vertical="center" wrapText="1"/>
    </xf>
    <xf numFmtId="164" fontId="49" fillId="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41" fillId="10" borderId="3" xfId="0" applyFont="1" applyFill="1" applyBorder="1" applyAlignment="1">
      <alignment horizontal="center" vertical="center" wrapText="1"/>
    </xf>
    <xf numFmtId="164" fontId="41" fillId="10" borderId="11" xfId="0" applyFont="1" applyFill="1" applyBorder="1" applyAlignment="1">
      <alignment horizontal="center" vertical="center" wrapText="1"/>
    </xf>
    <xf numFmtId="164" fontId="41" fillId="10" borderId="10" xfId="0" applyFont="1" applyFill="1" applyBorder="1" applyAlignment="1">
      <alignment horizontal="center" vertical="center" wrapText="1"/>
    </xf>
    <xf numFmtId="164" fontId="41" fillId="10" borderId="4" xfId="0" applyFont="1" applyFill="1" applyBorder="1" applyAlignment="1">
      <alignment horizontal="center" vertical="center" wrapText="1"/>
    </xf>
    <xf numFmtId="164" fontId="41" fillId="10" borderId="0" xfId="0" applyFont="1" applyFill="1" applyAlignment="1">
      <alignment horizontal="center" vertical="center" wrapText="1"/>
    </xf>
    <xf numFmtId="164" fontId="41" fillId="10" borderId="6" xfId="0" applyFont="1" applyFill="1" applyBorder="1" applyAlignment="1">
      <alignment horizontal="center" vertical="center" wrapText="1"/>
    </xf>
    <xf numFmtId="164" fontId="41" fillId="10" borderId="7" xfId="0" applyFont="1" applyFill="1" applyBorder="1" applyAlignment="1">
      <alignment horizontal="center" vertical="center" wrapText="1"/>
    </xf>
    <xf numFmtId="164" fontId="41" fillId="10" borderId="5" xfId="0" applyFont="1" applyFill="1" applyBorder="1" applyAlignment="1">
      <alignment horizontal="center" vertical="center" wrapText="1"/>
    </xf>
    <xf numFmtId="164" fontId="41"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49" fillId="8" borderId="3" xfId="0" applyFont="1" applyFill="1" applyBorder="1" applyAlignment="1">
      <alignment horizontal="center" vertical="center" wrapText="1"/>
    </xf>
    <xf numFmtId="164" fontId="49" fillId="8" borderId="11" xfId="0" applyFont="1" applyFill="1" applyBorder="1" applyAlignment="1">
      <alignment horizontal="center" vertical="center" wrapText="1"/>
    </xf>
    <xf numFmtId="164" fontId="49" fillId="8" borderId="4" xfId="0" applyFont="1" applyFill="1" applyBorder="1" applyAlignment="1">
      <alignment horizontal="center" vertical="center" wrapText="1"/>
    </xf>
    <xf numFmtId="164" fontId="49" fillId="8" borderId="0" xfId="0" applyFont="1" applyFill="1" applyAlignment="1">
      <alignment horizontal="center" vertical="center" wrapText="1"/>
    </xf>
    <xf numFmtId="164" fontId="49" fillId="8" borderId="7" xfId="0" applyFont="1" applyFill="1" applyBorder="1" applyAlignment="1">
      <alignment horizontal="center" vertical="center" wrapText="1"/>
    </xf>
    <xf numFmtId="164" fontId="49" fillId="8" borderId="5"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4" xfId="0" applyFont="1" applyFill="1" applyBorder="1" applyAlignment="1">
      <alignment horizontal="center" vertical="center" wrapText="1"/>
    </xf>
    <xf numFmtId="164" fontId="25" fillId="12" borderId="0" xfId="0" applyFont="1" applyFill="1" applyAlignment="1">
      <alignment horizontal="center" vertical="center" wrapText="1"/>
    </xf>
    <xf numFmtId="164" fontId="25" fillId="12" borderId="6"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6" fillId="28" borderId="9" xfId="0" applyFont="1" applyFill="1" applyBorder="1" applyAlignment="1">
      <alignment horizontal="center" vertical="center" wrapText="1"/>
    </xf>
    <xf numFmtId="164" fontId="26" fillId="28" borderId="12" xfId="0" applyFont="1" applyFill="1" applyBorder="1" applyAlignment="1">
      <alignment horizontal="center" vertical="center" wrapText="1"/>
    </xf>
    <xf numFmtId="164" fontId="26" fillId="28"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9" fillId="18" borderId="3" xfId="0" applyFont="1" applyFill="1" applyBorder="1" applyAlignment="1">
      <alignment horizontal="center" vertical="center" wrapText="1"/>
    </xf>
    <xf numFmtId="164" fontId="59" fillId="18" borderId="11" xfId="0" applyFont="1" applyFill="1" applyBorder="1" applyAlignment="1">
      <alignment horizontal="center" vertical="center" wrapText="1"/>
    </xf>
    <xf numFmtId="164" fontId="59" fillId="18" borderId="10" xfId="0" applyFont="1" applyFill="1" applyBorder="1" applyAlignment="1">
      <alignment horizontal="center" vertical="center" wrapText="1"/>
    </xf>
    <xf numFmtId="164" fontId="59" fillId="18" borderId="7" xfId="0" applyFont="1" applyFill="1" applyBorder="1" applyAlignment="1">
      <alignment horizontal="center" vertical="center" wrapText="1"/>
    </xf>
    <xf numFmtId="164" fontId="59" fillId="18" borderId="5" xfId="0" applyFont="1" applyFill="1" applyBorder="1" applyAlignment="1">
      <alignment horizontal="center" vertical="center" wrapText="1"/>
    </xf>
    <xf numFmtId="164" fontId="59" fillId="18" borderId="8" xfId="0" applyFont="1" applyFill="1" applyBorder="1" applyAlignment="1">
      <alignment horizontal="center" vertical="center" wrapText="1"/>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8" fontId="53" fillId="25" borderId="28" xfId="0" applyNumberFormat="1" applyFont="1" applyFill="1" applyBorder="1" applyAlignment="1">
      <alignment horizontal="center" vertical="center"/>
    </xf>
    <xf numFmtId="168" fontId="53" fillId="25" borderId="34" xfId="0" applyNumberFormat="1" applyFont="1" applyFill="1" applyBorder="1" applyAlignment="1">
      <alignment horizontal="center" vertical="center"/>
    </xf>
    <xf numFmtId="168" fontId="53" fillId="25" borderId="29" xfId="0" applyNumberFormat="1" applyFont="1" applyFill="1" applyBorder="1" applyAlignment="1">
      <alignment horizontal="center" vertical="center"/>
    </xf>
    <xf numFmtId="164" fontId="26" fillId="17" borderId="12" xfId="0" applyFont="1" applyFill="1" applyBorder="1" applyAlignment="1">
      <alignment horizontal="center" vertical="center" wrapText="1"/>
    </xf>
    <xf numFmtId="164" fontId="54" fillId="26" borderId="9" xfId="0" applyFont="1" applyFill="1" applyBorder="1" applyAlignment="1">
      <alignment horizontal="center" vertical="center" wrapText="1"/>
    </xf>
    <xf numFmtId="164" fontId="54"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38" fillId="25" borderId="31" xfId="4" applyNumberFormat="1" applyFont="1" applyFill="1" applyBorder="1" applyAlignment="1">
      <alignment horizontal="center" vertical="center" wrapText="1"/>
    </xf>
    <xf numFmtId="0" fontId="38" fillId="25" borderId="32" xfId="4" applyNumberFormat="1" applyFont="1" applyFill="1" applyBorder="1" applyAlignment="1">
      <alignment horizontal="center" vertical="center" wrapText="1"/>
    </xf>
    <xf numFmtId="164" fontId="50" fillId="25" borderId="9" xfId="0" applyFont="1" applyFill="1" applyBorder="1" applyAlignment="1">
      <alignment horizontal="center" vertical="center" wrapText="1"/>
    </xf>
    <xf numFmtId="164" fontId="50" fillId="25" borderId="12" xfId="0" applyFont="1" applyFill="1" applyBorder="1" applyAlignment="1">
      <alignment horizontal="center" vertical="center" wrapText="1"/>
    </xf>
    <xf numFmtId="164" fontId="50"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6" fillId="8" borderId="6" xfId="0" applyFont="1" applyFill="1" applyBorder="1" applyAlignment="1">
      <alignment horizontal="center" vertical="center" wrapText="1"/>
    </xf>
    <xf numFmtId="164" fontId="59" fillId="7" borderId="11" xfId="0" applyFont="1" applyFill="1" applyBorder="1" applyAlignment="1">
      <alignment horizontal="center" vertical="center" wrapText="1"/>
    </xf>
    <xf numFmtId="164" fontId="59" fillId="7" borderId="10" xfId="0" applyFont="1" applyFill="1" applyBorder="1" applyAlignment="1">
      <alignment horizontal="center" vertical="center" wrapText="1"/>
    </xf>
    <xf numFmtId="164" fontId="59" fillId="7" borderId="0" xfId="0" applyFont="1" applyFill="1" applyAlignment="1">
      <alignment horizontal="center" vertical="center" wrapText="1"/>
    </xf>
    <xf numFmtId="164" fontId="59" fillId="7" borderId="6" xfId="0" applyFont="1" applyFill="1" applyBorder="1" applyAlignment="1">
      <alignment horizontal="center" vertical="center" wrapText="1"/>
    </xf>
    <xf numFmtId="164" fontId="59" fillId="7" borderId="5" xfId="0" applyFont="1" applyFill="1" applyBorder="1" applyAlignment="1">
      <alignment horizontal="center" vertical="center" wrapText="1"/>
    </xf>
    <xf numFmtId="164" fontId="59" fillId="7" borderId="8" xfId="0" applyFont="1" applyFill="1" applyBorder="1" applyAlignment="1">
      <alignment horizontal="center" vertical="center" wrapText="1"/>
    </xf>
    <xf numFmtId="0" fontId="58" fillId="12" borderId="11" xfId="6" applyFont="1" applyFill="1" applyBorder="1" applyAlignment="1">
      <alignment horizontal="center" vertical="center" wrapText="1"/>
    </xf>
    <xf numFmtId="0" fontId="58" fillId="12" borderId="10" xfId="6" applyFont="1" applyFill="1" applyBorder="1" applyAlignment="1">
      <alignment horizontal="center" vertical="center" wrapText="1"/>
    </xf>
    <xf numFmtId="0" fontId="58" fillId="12" borderId="0" xfId="6" applyFont="1" applyFill="1" applyAlignment="1">
      <alignment horizontal="center" vertical="center" wrapText="1"/>
    </xf>
    <xf numFmtId="0" fontId="58" fillId="12" borderId="6" xfId="6" applyFont="1" applyFill="1" applyBorder="1" applyAlignment="1">
      <alignment horizontal="center" vertical="center" wrapText="1"/>
    </xf>
    <xf numFmtId="0" fontId="58" fillId="12" borderId="5" xfId="6" applyFont="1" applyFill="1" applyBorder="1" applyAlignment="1">
      <alignment horizontal="center" vertical="center" wrapText="1"/>
    </xf>
    <xf numFmtId="0" fontId="58" fillId="12" borderId="8" xfId="6" applyFont="1" applyFill="1" applyBorder="1" applyAlignment="1">
      <alignment horizontal="center" vertical="center" wrapText="1"/>
    </xf>
    <xf numFmtId="164" fontId="56" fillId="32" borderId="4" xfId="0" applyFont="1" applyFill="1" applyBorder="1" applyAlignment="1">
      <alignment horizontal="left" vertical="center"/>
    </xf>
    <xf numFmtId="164" fontId="56" fillId="32" borderId="0" xfId="0" applyFont="1" applyFill="1" applyAlignment="1">
      <alignment horizontal="left" vertical="center"/>
    </xf>
    <xf numFmtId="164" fontId="56" fillId="32" borderId="6" xfId="0" applyFont="1" applyFill="1" applyBorder="1" applyAlignment="1">
      <alignment horizontal="left" vertical="center"/>
    </xf>
    <xf numFmtId="164" fontId="56" fillId="10" borderId="3" xfId="0" applyFont="1" applyFill="1" applyBorder="1" applyAlignment="1">
      <alignment horizontal="left" vertical="center"/>
    </xf>
    <xf numFmtId="164" fontId="56" fillId="10" borderId="11" xfId="0" applyFont="1" applyFill="1" applyBorder="1" applyAlignment="1">
      <alignment horizontal="left" vertical="center"/>
    </xf>
    <xf numFmtId="164" fontId="56"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6" fillId="27" borderId="4" xfId="0" applyFont="1" applyFill="1" applyBorder="1" applyAlignment="1">
      <alignment horizontal="left" vertical="center"/>
    </xf>
    <xf numFmtId="164" fontId="56" fillId="27" borderId="0" xfId="0" applyFont="1" applyFill="1" applyAlignment="1">
      <alignment horizontal="left" vertical="center"/>
    </xf>
    <xf numFmtId="164" fontId="56"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6" fillId="22" borderId="4" xfId="0" applyFont="1" applyFill="1" applyBorder="1" applyAlignment="1">
      <alignment horizontal="left" vertical="center"/>
    </xf>
    <xf numFmtId="164" fontId="56" fillId="22" borderId="0" xfId="0" applyFont="1" applyFill="1" applyAlignment="1">
      <alignment horizontal="left" vertical="center"/>
    </xf>
    <xf numFmtId="164" fontId="56"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6" fillId="15" borderId="4" xfId="0" applyFont="1" applyFill="1" applyBorder="1" applyAlignment="1">
      <alignment horizontal="left" vertical="center"/>
    </xf>
    <xf numFmtId="164" fontId="56" fillId="15" borderId="0" xfId="0" applyFont="1" applyFill="1" applyAlignment="1">
      <alignment horizontal="left" vertical="center"/>
    </xf>
    <xf numFmtId="164" fontId="56"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56" fillId="29" borderId="4" xfId="0" applyFont="1" applyFill="1" applyBorder="1" applyAlignment="1">
      <alignment horizontal="left" vertical="center"/>
    </xf>
    <xf numFmtId="164" fontId="56" fillId="29" borderId="0" xfId="0" applyFont="1" applyFill="1" applyAlignment="1">
      <alignment horizontal="left" vertical="center"/>
    </xf>
    <xf numFmtId="164" fontId="56" fillId="29"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6" fillId="24" borderId="4" xfId="0" applyFont="1" applyFill="1" applyBorder="1" applyAlignment="1">
      <alignment horizontal="left" vertical="center"/>
    </xf>
    <xf numFmtId="164" fontId="56" fillId="24" borderId="0" xfId="0" applyFont="1" applyFill="1" applyAlignment="1">
      <alignment horizontal="left" vertical="center"/>
    </xf>
    <xf numFmtId="164" fontId="56" fillId="24" borderId="6" xfId="0" applyFont="1" applyFill="1" applyBorder="1" applyAlignment="1">
      <alignment horizontal="left" vertical="center"/>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ABAB"/>
      <color rgb="FF969696"/>
      <color rgb="FF66FFFF"/>
      <color rgb="FFCC00FF"/>
      <color rgb="FF0000FF"/>
      <color rgb="FF66CCFF"/>
      <color rgb="FF96368B"/>
      <color rgb="FFDDD9C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35</xdr:row>
      <xdr:rowOff>0</xdr:rowOff>
    </xdr:from>
    <xdr:to>
      <xdr:col>20</xdr:col>
      <xdr:colOff>508000</xdr:colOff>
      <xdr:row>63</xdr:row>
      <xdr:rowOff>5195</xdr:rowOff>
    </xdr:to>
    <xdr:pic>
      <xdr:nvPicPr>
        <xdr:cNvPr id="3" name="Picture 2">
          <a:extLst>
            <a:ext uri="{FF2B5EF4-FFF2-40B4-BE49-F238E27FC236}">
              <a16:creationId xmlns:a16="http://schemas.microsoft.com/office/drawing/2014/main" id="{474BD9F0-2F2E-1132-A8D8-07E82D4E8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6850" y="5619750"/>
          <a:ext cx="7772400" cy="6005945"/>
        </a:xfrm>
        <a:prstGeom prst="rect">
          <a:avLst/>
        </a:prstGeom>
      </xdr:spPr>
    </xdr:pic>
    <xdr:clientData/>
  </xdr:twoCellAnchor>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a9da3d783fff4ef9de6025f740cc795b" TargetMode="External"/><Relationship Id="rId13" Type="http://schemas.openxmlformats.org/officeDocument/2006/relationships/hyperlink" Target="https://ieeesa.webex.com/ieeesa/j.php?MTID=mb0870b3335056c512b9fa579a924533f" TargetMode="External"/><Relationship Id="rId18" Type="http://schemas.openxmlformats.org/officeDocument/2006/relationships/hyperlink" Target="https://ieeesa.webex.com/ieeesa/j.php?MTID=m6bd78bd6158737bb459a760f320c254a" TargetMode="External"/><Relationship Id="rId3" Type="http://schemas.openxmlformats.org/officeDocument/2006/relationships/hyperlink" Target="https://ieeesa.webex.com/ieeesa/j.php?MTID=mb0870b3335056c512b9fa579a924533f"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a9da3d783fff4ef9de6025f740cc795b" TargetMode="External"/><Relationship Id="rId17" Type="http://schemas.openxmlformats.org/officeDocument/2006/relationships/hyperlink" Target="https://ieeesa.webex.com/ieeesa/j.php?MTID=mb0870b3335056c512b9fa579a924533f"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a9da3d783fff4ef9de6025f740cc795b"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8840cb117e704e1b517f23c21c709fb3"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8840cb117e704e1b517f23c21c709fb3" TargetMode="External"/><Relationship Id="rId10" Type="http://schemas.openxmlformats.org/officeDocument/2006/relationships/hyperlink" Target="https://ieeesa.webex.com/ieeesa/j.php?MTID=m6bd78bd6158737bb459a760f320c254a" TargetMode="External"/><Relationship Id="rId19" Type="http://schemas.openxmlformats.org/officeDocument/2006/relationships/hyperlink" Target="https://ieeesa.webex.com/ieeesa/j.php?MTID=m8840cb117e704e1b517f23c21c709fb3"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b0870b3335056c512b9fa579a924533f" TargetMode="External"/><Relationship Id="rId14" Type="http://schemas.openxmlformats.org/officeDocument/2006/relationships/hyperlink" Target="https://ieeesa.webex.com/ieeesa/j.php?MTID=m6bd78bd6158737bb459a760f320c25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5" zoomScale="150" zoomScaleNormal="150" workbookViewId="0">
      <selection activeCell="I14" sqref="I14"/>
    </sheetView>
  </sheetViews>
  <sheetFormatPr defaultColWidth="8.75" defaultRowHeight="12.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sqref="A1:G1"/>
    </sheetView>
  </sheetViews>
  <sheetFormatPr defaultColWidth="10.6640625" defaultRowHeight="12.5" x14ac:dyDescent="0.25"/>
  <cols>
    <col min="1" max="7" width="15.58203125" customWidth="1"/>
    <col min="8" max="9" width="5.58203125" customWidth="1"/>
  </cols>
  <sheetData>
    <row r="1" spans="1:9" s="7" customFormat="1" ht="15" customHeight="1" x14ac:dyDescent="0.35">
      <c r="A1" s="161" t="s">
        <v>268</v>
      </c>
      <c r="B1" s="162"/>
      <c r="C1" s="162"/>
      <c r="D1" s="162"/>
      <c r="E1" s="162"/>
      <c r="F1" s="162"/>
      <c r="G1" s="163"/>
      <c r="I1" s="9"/>
    </row>
    <row r="2" spans="1:9" s="7" customFormat="1" ht="15" customHeight="1" thickBot="1" x14ac:dyDescent="0.4">
      <c r="A2" s="164" t="s">
        <v>34</v>
      </c>
      <c r="B2" s="165"/>
      <c r="C2" s="165"/>
      <c r="D2" s="165"/>
      <c r="E2" s="165"/>
      <c r="F2" s="165"/>
      <c r="G2" s="166"/>
      <c r="I2" s="10"/>
    </row>
    <row r="3" spans="1:9" ht="15" customHeight="1" x14ac:dyDescent="0.25"/>
    <row r="4" spans="1:9" s="35" customFormat="1" ht="15" customHeight="1" x14ac:dyDescent="0.25">
      <c r="A4" s="167" t="s">
        <v>127</v>
      </c>
      <c r="B4" s="168"/>
      <c r="C4" s="168"/>
      <c r="D4" s="168"/>
      <c r="E4" s="168"/>
      <c r="F4" s="168"/>
      <c r="G4" s="169"/>
    </row>
    <row r="5" spans="1:9" s="35" customFormat="1" ht="15" customHeight="1" x14ac:dyDescent="0.25">
      <c r="A5" s="170"/>
      <c r="B5" s="171"/>
      <c r="C5" s="171"/>
      <c r="D5" s="171"/>
      <c r="E5" s="171"/>
      <c r="F5" s="171"/>
      <c r="G5" s="172"/>
    </row>
    <row r="6" spans="1:9" s="35" customFormat="1" ht="15" customHeight="1" x14ac:dyDescent="0.25">
      <c r="A6" s="170"/>
      <c r="B6" s="171"/>
      <c r="C6" s="171"/>
      <c r="D6" s="171"/>
      <c r="E6" s="171"/>
      <c r="F6" s="171"/>
      <c r="G6" s="172"/>
    </row>
    <row r="7" spans="1:9" s="35" customFormat="1" ht="15" customHeight="1" x14ac:dyDescent="0.25">
      <c r="A7" s="170"/>
      <c r="B7" s="171"/>
      <c r="C7" s="171"/>
      <c r="D7" s="171"/>
      <c r="E7" s="171"/>
      <c r="F7" s="171"/>
      <c r="G7" s="172"/>
    </row>
    <row r="8" spans="1:9" ht="15" customHeight="1" x14ac:dyDescent="0.25">
      <c r="A8" s="173"/>
      <c r="B8" s="174"/>
      <c r="C8" s="174"/>
      <c r="D8" s="174"/>
      <c r="E8" s="174"/>
      <c r="F8" s="174"/>
      <c r="G8" s="175"/>
    </row>
    <row r="9" spans="1:9" ht="14" x14ac:dyDescent="0.3">
      <c r="A9" s="42" t="s">
        <v>42</v>
      </c>
      <c r="B9" s="72" t="s">
        <v>35</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topLeftCell="A15" workbookViewId="0">
      <selection activeCell="A3" sqref="A3"/>
    </sheetView>
  </sheetViews>
  <sheetFormatPr defaultRowHeight="12.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5">
      <c r="A1" s="161" t="str">
        <f>Registration!A1</f>
        <v>151st IEEE 802.15 WSN Session</v>
      </c>
      <c r="B1" s="162"/>
      <c r="C1" s="162"/>
      <c r="D1" s="162"/>
      <c r="E1" s="162"/>
      <c r="F1" s="162"/>
      <c r="G1" s="163"/>
      <c r="I1" s="9"/>
    </row>
    <row r="2" spans="1:9" s="7" customFormat="1" ht="15" customHeight="1" thickBot="1" x14ac:dyDescent="0.4">
      <c r="A2" s="176" t="s">
        <v>194</v>
      </c>
      <c r="B2" s="177"/>
      <c r="C2" s="177"/>
      <c r="D2" s="177"/>
      <c r="E2" s="177"/>
      <c r="F2" s="177"/>
      <c r="G2" s="178"/>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ht="14.5" x14ac:dyDescent="0.25">
      <c r="A37" s="38"/>
      <c r="B37" s="57"/>
      <c r="C37" s="44"/>
      <c r="D37" s="44"/>
      <c r="E37" s="34"/>
      <c r="F37" s="34"/>
      <c r="G37" s="34"/>
    </row>
    <row r="38" spans="1:7" ht="14.5" x14ac:dyDescent="0.25">
      <c r="A38" s="38"/>
      <c r="B38" s="57"/>
      <c r="C38" s="44"/>
      <c r="D38" s="44"/>
      <c r="E38" s="34"/>
      <c r="F38" s="34"/>
      <c r="G38" s="34"/>
    </row>
    <row r="39" spans="1:7" ht="14.5" x14ac:dyDescent="0.25">
      <c r="A39" s="38"/>
      <c r="B39" s="57"/>
      <c r="C39" s="44"/>
      <c r="D39" s="44"/>
      <c r="E39" s="34"/>
      <c r="F39" s="34"/>
      <c r="G39" s="34"/>
    </row>
    <row r="40" spans="1:7" ht="14.5"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8" x14ac:dyDescent="0.4">
      <c r="B43" s="29"/>
    </row>
    <row r="44" spans="1:7" ht="20" x14ac:dyDescent="0.4">
      <c r="A44" s="41"/>
      <c r="C44" s="31"/>
    </row>
    <row r="45" spans="1:7" ht="18" x14ac:dyDescent="0.4">
      <c r="B45" s="29"/>
    </row>
    <row r="46" spans="1:7" ht="18" x14ac:dyDescent="0.4">
      <c r="B46" s="29"/>
      <c r="C46" s="30"/>
    </row>
    <row r="47" spans="1:7" ht="18" x14ac:dyDescent="0.4">
      <c r="B47" s="29"/>
      <c r="C47" s="30"/>
    </row>
    <row r="48" spans="1:7" ht="18" x14ac:dyDescent="0.4">
      <c r="B48" s="29"/>
      <c r="C48" s="30"/>
    </row>
    <row r="49" spans="2:3" ht="18" x14ac:dyDescent="0.4">
      <c r="B49" s="29"/>
      <c r="C49" s="30"/>
    </row>
    <row r="50" spans="2:3" ht="17.5" x14ac:dyDescent="0.35">
      <c r="C50" s="30"/>
    </row>
    <row r="51" spans="2:3" ht="18" x14ac:dyDescent="0.4">
      <c r="B51" s="29"/>
      <c r="C51" s="30"/>
    </row>
    <row r="52" spans="2:3" ht="18" x14ac:dyDescent="0.4">
      <c r="B52" s="29"/>
      <c r="C52" s="30"/>
    </row>
    <row r="53" spans="2:3" ht="17.5" x14ac:dyDescent="0.35">
      <c r="C53" s="30"/>
    </row>
    <row r="54" spans="2:3" ht="18" x14ac:dyDescent="0.4">
      <c r="B54" s="29"/>
      <c r="C54" s="31"/>
    </row>
    <row r="55" spans="2:3" ht="18" x14ac:dyDescent="0.4">
      <c r="B55" s="29"/>
      <c r="C55" s="30"/>
    </row>
    <row r="56" spans="2:3" ht="17.5" x14ac:dyDescent="0.35">
      <c r="C56" s="30"/>
    </row>
    <row r="57" spans="2:3" ht="18" x14ac:dyDescent="0.4">
      <c r="B57" s="29"/>
      <c r="C57" s="30"/>
    </row>
    <row r="58" spans="2:3" ht="17.5" x14ac:dyDescent="0.35">
      <c r="C58" s="30"/>
    </row>
    <row r="59" spans="2:3" ht="18" x14ac:dyDescent="0.4">
      <c r="B59" s="29"/>
      <c r="C59" s="30"/>
    </row>
    <row r="60" spans="2:3" ht="17.5" x14ac:dyDescent="0.35">
      <c r="C60" s="30"/>
    </row>
    <row r="61" spans="2:3" ht="18" x14ac:dyDescent="0.4">
      <c r="B61" s="29"/>
      <c r="C61" s="30"/>
    </row>
    <row r="62" spans="2:3" ht="18" x14ac:dyDescent="0.4">
      <c r="B62" s="29"/>
      <c r="C62" s="30"/>
    </row>
    <row r="63" spans="2:3" ht="17.5" x14ac:dyDescent="0.35">
      <c r="C63" s="30"/>
    </row>
    <row r="64" spans="2:3" ht="18" x14ac:dyDescent="0.4">
      <c r="B64" s="29"/>
      <c r="C64" s="30"/>
    </row>
    <row r="65" spans="2:3" ht="17.5" x14ac:dyDescent="0.35">
      <c r="C65" s="30"/>
    </row>
    <row r="66" spans="2:3" ht="18" x14ac:dyDescent="0.4">
      <c r="B66" s="29"/>
      <c r="C66" s="30"/>
    </row>
    <row r="67" spans="2:3" ht="17.5" x14ac:dyDescent="0.35">
      <c r="C67" s="30"/>
    </row>
    <row r="68" spans="2:3" ht="17.5" x14ac:dyDescent="0.35">
      <c r="C68" s="30"/>
    </row>
    <row r="69" spans="2:3" ht="17.5" x14ac:dyDescent="0.35">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5"/>
  <sheetViews>
    <sheetView zoomScaleNormal="100" workbookViewId="0">
      <pane xSplit="1" ySplit="3" topLeftCell="B4" activePane="bottomRight" state="frozen"/>
      <selection pane="topRight" activeCell="B1" sqref="B1"/>
      <selection pane="bottomLeft" activeCell="A4" sqref="A4"/>
      <selection pane="bottomRight" activeCell="B45" sqref="B45"/>
    </sheetView>
  </sheetViews>
  <sheetFormatPr defaultColWidth="10.6640625" defaultRowHeight="12.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5">
      <c r="A1" s="161" t="str">
        <f>Registration!A1</f>
        <v>151st IEEE 802.15 WSN Session</v>
      </c>
      <c r="B1" s="162"/>
      <c r="C1" s="162"/>
      <c r="D1" s="162"/>
      <c r="E1" s="162"/>
      <c r="F1" s="163"/>
      <c r="H1" s="9"/>
    </row>
    <row r="2" spans="1:8" s="7" customFormat="1" ht="15" customHeight="1" thickBot="1" x14ac:dyDescent="0.4">
      <c r="A2" s="179" t="s">
        <v>176</v>
      </c>
      <c r="B2" s="180"/>
      <c r="C2" s="181">
        <v>45487</v>
      </c>
      <c r="D2" s="181"/>
      <c r="E2" s="181"/>
      <c r="F2" s="182"/>
      <c r="H2" s="10"/>
    </row>
    <row r="3" spans="1:8" s="34" customFormat="1" ht="15" customHeight="1" thickBot="1" x14ac:dyDescent="0.35">
      <c r="A3" s="75" t="s">
        <v>40</v>
      </c>
      <c r="B3" s="77" t="s">
        <v>41</v>
      </c>
      <c r="C3" s="77" t="s">
        <v>44</v>
      </c>
      <c r="D3" s="49"/>
      <c r="E3" s="49"/>
      <c r="F3" s="50"/>
    </row>
    <row r="4" spans="1:8" s="34" customFormat="1" ht="15" customHeight="1" x14ac:dyDescent="0.25">
      <c r="A4" s="38">
        <v>1</v>
      </c>
      <c r="B4" s="44" t="s">
        <v>121</v>
      </c>
      <c r="C4" s="44" t="s">
        <v>24</v>
      </c>
    </row>
    <row r="5" spans="1:8" s="34" customFormat="1" ht="85" customHeight="1" x14ac:dyDescent="0.25">
      <c r="A5" s="38">
        <v>2</v>
      </c>
      <c r="B5" s="76" t="s">
        <v>159</v>
      </c>
      <c r="C5" s="44" t="s">
        <v>24</v>
      </c>
    </row>
    <row r="6" spans="1:8" s="34" customFormat="1" ht="15" customHeight="1" x14ac:dyDescent="0.25">
      <c r="A6" s="38">
        <v>3</v>
      </c>
      <c r="B6" s="76" t="s">
        <v>188</v>
      </c>
      <c r="C6" s="44" t="s">
        <v>24</v>
      </c>
    </row>
    <row r="7" spans="1:8" s="34" customFormat="1" ht="30" customHeight="1" x14ac:dyDescent="0.25">
      <c r="A7" s="38">
        <v>4</v>
      </c>
      <c r="B7" s="76" t="s">
        <v>204</v>
      </c>
      <c r="C7" s="44" t="s">
        <v>24</v>
      </c>
      <c r="D7" s="35"/>
    </row>
    <row r="8" spans="1:8" s="34" customFormat="1" ht="15" customHeight="1" x14ac:dyDescent="0.25">
      <c r="A8" s="38">
        <v>5</v>
      </c>
      <c r="B8" s="44" t="s">
        <v>162</v>
      </c>
      <c r="C8" s="44" t="s">
        <v>24</v>
      </c>
    </row>
    <row r="9" spans="1:8" s="34" customFormat="1" ht="15" customHeight="1" x14ac:dyDescent="0.25">
      <c r="A9" s="38"/>
      <c r="B9" s="36" t="s">
        <v>177</v>
      </c>
      <c r="C9" s="80" t="str">
        <f>_xlfn.CONCAT("2pm to 3:00pm on ",TEXT(('AC Opening'!$C$2),"DDD., MMM. DD, YYYY"))</f>
        <v>2pm to 3:00pm on Sun., Jul. 14, 2024</v>
      </c>
    </row>
    <row r="10" spans="1:8" s="34" customFormat="1" ht="15" customHeight="1" x14ac:dyDescent="0.25">
      <c r="A10" s="38"/>
      <c r="B10" s="36" t="s">
        <v>105</v>
      </c>
      <c r="C10" s="80" t="str">
        <f>_xlfn.CONCAT("4pm to 5:30pm on ",TEXT(('AC Opening'!$C$2),"DDD., MMM. DD, YYYY"))</f>
        <v>4pm to 5:30pm on Sun., Jul. 14, 2024</v>
      </c>
    </row>
    <row r="11" spans="1:8" s="34" customFormat="1" ht="15" customHeight="1" x14ac:dyDescent="0.25">
      <c r="A11" s="38"/>
      <c r="B11" s="36" t="s">
        <v>160</v>
      </c>
      <c r="C11" s="80" t="str">
        <f>_xlfn.CONCAT("5:30pm to 6:30pm on ",TEXT(('AC Opening'!$C$2),"DDD., MMM. DD, YYYY"))</f>
        <v>5:30pm to 6:30pm on Sun., Jul. 14, 2024</v>
      </c>
    </row>
    <row r="12" spans="1:8" s="34" customFormat="1" ht="15" customHeight="1" x14ac:dyDescent="0.25">
      <c r="A12" s="38"/>
      <c r="B12" s="36" t="s">
        <v>182</v>
      </c>
      <c r="C12" s="80" t="str">
        <f>_xlfn.CONCAT("8:00am to 10:00am on ",TEXT(('AC Opening'!$C$2)+1,"DDD., MMM. DD, YYYY"))</f>
        <v>8:00am to 10:00am on Mon., Jul. 15, 2024</v>
      </c>
    </row>
    <row r="13" spans="1:8" s="34" customFormat="1" ht="15" customHeight="1" x14ac:dyDescent="0.25">
      <c r="A13" s="38"/>
      <c r="B13" s="36" t="s">
        <v>181</v>
      </c>
      <c r="C13" s="80" t="s">
        <v>199</v>
      </c>
    </row>
    <row r="14" spans="1:8" s="34" customFormat="1" ht="15" customHeight="1" x14ac:dyDescent="0.25">
      <c r="A14" s="38"/>
      <c r="B14" s="36" t="s">
        <v>102</v>
      </c>
      <c r="C14" s="80" t="str">
        <f>_xlfn.CONCAT("10:30am to 12:30pm on ",TEXT(('AC Opening'!$C$2)+1,"DDD., MMM. DD, YYYY"))</f>
        <v>10:30am to 12:30pm on Mon., Jul. 15, 2024</v>
      </c>
    </row>
    <row r="15" spans="1:8" s="34" customFormat="1" ht="15" customHeight="1" x14ac:dyDescent="0.25">
      <c r="A15" s="38"/>
      <c r="B15" s="36" t="s">
        <v>161</v>
      </c>
      <c r="C15" s="80" t="str">
        <f>_xlfn.CONCAT("8:00am to 9:00am on ",TEXT(('AC Opening'!$C$2)+3,"DDD., MMM. DD, YYYY"))</f>
        <v>8:00am to 9:00am on Wed., Jul. 17, 2024</v>
      </c>
    </row>
    <row r="16" spans="1:8" s="34" customFormat="1" ht="15" customHeight="1" x14ac:dyDescent="0.25">
      <c r="A16" s="39"/>
      <c r="B16" s="36" t="s">
        <v>103</v>
      </c>
      <c r="C16" s="80" t="str">
        <f>_xlfn.CONCAT("10:30am to 11:30am on ",TEXT(('AC Opening'!$C$2)+3,"DDD., MMM. DD, YYYY"))</f>
        <v>10:30am to 11:30am on Wed., Jul. 17, 2024</v>
      </c>
    </row>
    <row r="17" spans="1:7" s="34" customFormat="1" ht="15" customHeight="1" x14ac:dyDescent="0.25">
      <c r="A17" s="39"/>
      <c r="B17" s="36" t="s">
        <v>191</v>
      </c>
      <c r="C17" s="80" t="str">
        <f>_xlfn.CONCAT("11:30am to 12:30pm on ",TEXT(('AC Opening'!$C$2)+3,"DDD., MMM. DD, YYYY"))</f>
        <v>11:30am to 12:30pm on Wed., Jul. 17, 2024</v>
      </c>
    </row>
    <row r="18" spans="1:7" s="34" customFormat="1" ht="15" customHeight="1" x14ac:dyDescent="0.25">
      <c r="A18" s="39"/>
      <c r="B18" s="36" t="s">
        <v>104</v>
      </c>
      <c r="C18" s="80" t="str">
        <f>_xlfn.CONCAT("4:00pm to 6:00pm on ",TEXT(('AC Opening'!$C$2)+4,"DDD., MMM. DD, YYYY"))</f>
        <v>4:00pm to 6:00pm on Thu., Jul. 18, 2024</v>
      </c>
    </row>
    <row r="19" spans="1:7" s="34" customFormat="1" ht="15" customHeight="1" x14ac:dyDescent="0.25">
      <c r="A19" s="39"/>
      <c r="B19" s="36" t="s">
        <v>183</v>
      </c>
      <c r="C19" s="80" t="str">
        <f>_xlfn.CONCAT("1:00pm to 6:00pm on ",TEXT(('AC Opening'!$C$2)+5,"DDD., MMM. DD, YYYY"))</f>
        <v>1:00pm to 6:00pm on Fri., Jul. 19, 2024</v>
      </c>
    </row>
    <row r="20" spans="1:7" s="34" customFormat="1" ht="15" customHeight="1" x14ac:dyDescent="0.25">
      <c r="A20" s="38">
        <v>6</v>
      </c>
      <c r="B20" s="44" t="s">
        <v>122</v>
      </c>
      <c r="C20" s="44" t="s">
        <v>24</v>
      </c>
    </row>
    <row r="21" spans="1:7" s="34" customFormat="1" ht="15" customHeight="1" x14ac:dyDescent="0.25">
      <c r="A21" s="39"/>
      <c r="B21" s="44" t="s">
        <v>136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276</v>
      </c>
      <c r="C23" s="44" t="s">
        <v>19</v>
      </c>
      <c r="E23" s="44"/>
      <c r="F23" s="44"/>
    </row>
    <row r="24" spans="1:7" s="34" customFormat="1" ht="15" customHeight="1" x14ac:dyDescent="0.25">
      <c r="A24" s="39"/>
      <c r="B24" s="44" t="s">
        <v>238</v>
      </c>
      <c r="C24" s="44" t="s">
        <v>19</v>
      </c>
      <c r="E24" s="44"/>
      <c r="F24" s="44"/>
    </row>
    <row r="25" spans="1:7" s="34" customFormat="1" ht="15" customHeight="1" x14ac:dyDescent="0.25">
      <c r="A25" s="39"/>
      <c r="B25" s="44" t="s">
        <v>178</v>
      </c>
      <c r="C25" s="44" t="s">
        <v>20</v>
      </c>
      <c r="E25" s="44"/>
      <c r="F25" s="44"/>
      <c r="G25" s="35"/>
    </row>
    <row r="26" spans="1:7" s="34" customFormat="1" ht="15" customHeight="1" x14ac:dyDescent="0.25">
      <c r="A26" s="39"/>
      <c r="B26" s="44" t="s">
        <v>207</v>
      </c>
      <c r="C26" s="44" t="s">
        <v>20</v>
      </c>
    </row>
    <row r="27" spans="1:7" s="34" customFormat="1" ht="15" customHeight="1" x14ac:dyDescent="0.25">
      <c r="A27" s="39"/>
      <c r="B27" s="44" t="s">
        <v>227</v>
      </c>
      <c r="C27" s="44" t="s">
        <v>20</v>
      </c>
    </row>
    <row r="28" spans="1:7" s="34" customFormat="1" ht="15" customHeight="1" x14ac:dyDescent="0.25">
      <c r="A28" s="39"/>
      <c r="B28" s="44" t="s">
        <v>226</v>
      </c>
      <c r="C28" s="44" t="s">
        <v>28</v>
      </c>
    </row>
    <row r="29" spans="1:7" s="34" customFormat="1" ht="15" customHeight="1" x14ac:dyDescent="0.25">
      <c r="A29" s="39"/>
      <c r="B29" s="44" t="s">
        <v>223</v>
      </c>
      <c r="C29" s="44" t="s">
        <v>28</v>
      </c>
    </row>
    <row r="30" spans="1:7" s="34" customFormat="1" ht="15" customHeight="1" x14ac:dyDescent="0.25">
      <c r="A30" s="39"/>
      <c r="B30" s="44" t="s">
        <v>189</v>
      </c>
      <c r="C30" s="44" t="s">
        <v>28</v>
      </c>
    </row>
    <row r="31" spans="1:7" s="34" customFormat="1" ht="15" customHeight="1" x14ac:dyDescent="0.25">
      <c r="A31" s="39"/>
      <c r="B31" s="44" t="s">
        <v>137</v>
      </c>
      <c r="C31" s="44" t="s">
        <v>120</v>
      </c>
    </row>
    <row r="32" spans="1:7" s="34" customFormat="1" ht="15" customHeight="1" x14ac:dyDescent="0.25">
      <c r="A32" s="39"/>
      <c r="B32" s="44" t="s">
        <v>138</v>
      </c>
      <c r="C32" s="44" t="s">
        <v>22</v>
      </c>
    </row>
    <row r="33" spans="1:6" s="34" customFormat="1" ht="15" customHeight="1" x14ac:dyDescent="0.25">
      <c r="A33" s="39"/>
      <c r="B33" s="44" t="s">
        <v>139</v>
      </c>
      <c r="C33" s="44" t="s">
        <v>23</v>
      </c>
      <c r="F33" s="35"/>
    </row>
    <row r="34" spans="1:6" s="34" customFormat="1" ht="15" customHeight="1" x14ac:dyDescent="0.25">
      <c r="A34" s="39"/>
      <c r="B34" s="44" t="s">
        <v>201</v>
      </c>
      <c r="C34" s="44" t="s">
        <v>23</v>
      </c>
      <c r="F34" s="35"/>
    </row>
    <row r="35" spans="1:6" s="34" customFormat="1" ht="15" customHeight="1" x14ac:dyDescent="0.25">
      <c r="A35" s="39"/>
      <c r="B35" s="44" t="s">
        <v>140</v>
      </c>
      <c r="C35" s="44" t="s">
        <v>28</v>
      </c>
    </row>
    <row r="36" spans="1:6" s="34" customFormat="1" ht="15" customHeight="1" x14ac:dyDescent="0.25">
      <c r="A36" s="38"/>
      <c r="B36" s="44" t="s">
        <v>141</v>
      </c>
      <c r="C36" s="44" t="s">
        <v>24</v>
      </c>
    </row>
    <row r="37" spans="1:6" s="34" customFormat="1" ht="15" customHeight="1" x14ac:dyDescent="0.25">
      <c r="A37" s="39"/>
      <c r="B37" s="44" t="s">
        <v>142</v>
      </c>
      <c r="C37" s="44" t="s">
        <v>21</v>
      </c>
    </row>
    <row r="38" spans="1:6" s="34" customFormat="1" ht="15" customHeight="1" x14ac:dyDescent="0.25">
      <c r="A38" s="39"/>
      <c r="B38" s="44" t="s">
        <v>266</v>
      </c>
      <c r="C38" s="44" t="s">
        <v>212</v>
      </c>
    </row>
    <row r="39" spans="1:6" s="34" customFormat="1" ht="15" customHeight="1" x14ac:dyDescent="0.25">
      <c r="A39" s="38">
        <v>7</v>
      </c>
      <c r="B39" s="44" t="s">
        <v>224</v>
      </c>
      <c r="C39" s="44" t="s">
        <v>24</v>
      </c>
    </row>
    <row r="40" spans="1:6" s="34" customFormat="1" ht="15" customHeight="1" x14ac:dyDescent="0.25">
      <c r="A40" s="38"/>
      <c r="B40" s="44" t="s">
        <v>265</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80" customHeight="1" x14ac:dyDescent="0.25">
      <c r="A46" s="38"/>
      <c r="B46" s="76" t="s">
        <v>200</v>
      </c>
      <c r="C46" s="44" t="s">
        <v>169</v>
      </c>
      <c r="D46" s="44"/>
    </row>
    <row r="47" spans="1:6" s="34" customFormat="1" ht="15" customHeight="1" x14ac:dyDescent="0.25">
      <c r="A47" s="38">
        <v>9</v>
      </c>
      <c r="B47" s="44" t="s">
        <v>145</v>
      </c>
      <c r="C47" s="44" t="s">
        <v>24</v>
      </c>
    </row>
    <row r="48" spans="1:6" s="34" customFormat="1" ht="15" customHeight="1" x14ac:dyDescent="0.25">
      <c r="A48" s="38"/>
      <c r="B48" s="44"/>
      <c r="C48" s="81"/>
    </row>
    <row r="49" spans="1:3" x14ac:dyDescent="0.25">
      <c r="B49" s="73"/>
    </row>
    <row r="50" spans="1:3" ht="20" x14ac:dyDescent="0.4">
      <c r="A50" s="41"/>
      <c r="C50" s="82"/>
    </row>
    <row r="51" spans="1:3" ht="18" x14ac:dyDescent="0.4">
      <c r="B51" s="79"/>
    </row>
    <row r="52" spans="1:3" ht="18" x14ac:dyDescent="0.4">
      <c r="B52" s="79"/>
      <c r="C52" s="83"/>
    </row>
    <row r="53" spans="1:3" ht="18" x14ac:dyDescent="0.4">
      <c r="B53" s="79"/>
      <c r="C53" s="83"/>
    </row>
    <row r="54" spans="1:3" ht="18" x14ac:dyDescent="0.4">
      <c r="B54" s="79"/>
      <c r="C54" s="83"/>
    </row>
    <row r="55" spans="1:3" ht="18" x14ac:dyDescent="0.4">
      <c r="B55" s="79"/>
      <c r="C55" s="83"/>
    </row>
    <row r="56" spans="1:3" ht="17.5" x14ac:dyDescent="0.35">
      <c r="C56" s="83"/>
    </row>
    <row r="57" spans="1:3" ht="18" x14ac:dyDescent="0.4">
      <c r="B57" s="79"/>
      <c r="C57" s="83"/>
    </row>
    <row r="58" spans="1:3" ht="18" x14ac:dyDescent="0.4">
      <c r="B58" s="79"/>
      <c r="C58" s="83"/>
    </row>
    <row r="59" spans="1:3" ht="17.5" x14ac:dyDescent="0.35">
      <c r="C59" s="83"/>
    </row>
    <row r="60" spans="1:3" ht="18" x14ac:dyDescent="0.4">
      <c r="B60" s="79"/>
      <c r="C60" s="82"/>
    </row>
    <row r="61" spans="1:3" ht="18" x14ac:dyDescent="0.4">
      <c r="B61" s="79"/>
      <c r="C61" s="83"/>
    </row>
    <row r="62" spans="1:3" ht="17.5" x14ac:dyDescent="0.35">
      <c r="C62" s="83"/>
    </row>
    <row r="63" spans="1:3" ht="18" x14ac:dyDescent="0.4">
      <c r="B63" s="79"/>
      <c r="C63" s="83"/>
    </row>
    <row r="64" spans="1:3" ht="17.5" x14ac:dyDescent="0.35">
      <c r="C64" s="83"/>
    </row>
    <row r="65" spans="2:3" ht="18" x14ac:dyDescent="0.4">
      <c r="B65" s="79"/>
      <c r="C65" s="83"/>
    </row>
    <row r="66" spans="2:3" ht="17.5" x14ac:dyDescent="0.35">
      <c r="C66" s="83"/>
    </row>
    <row r="67" spans="2:3" ht="18" x14ac:dyDescent="0.4">
      <c r="B67" s="79"/>
      <c r="C67" s="83"/>
    </row>
    <row r="68" spans="2:3" ht="18" x14ac:dyDescent="0.4">
      <c r="B68" s="79"/>
      <c r="C68" s="83"/>
    </row>
    <row r="69" spans="2:3" ht="17.5" x14ac:dyDescent="0.35">
      <c r="C69" s="83"/>
    </row>
    <row r="70" spans="2:3" ht="18" x14ac:dyDescent="0.4">
      <c r="B70" s="79"/>
      <c r="C70" s="83"/>
    </row>
    <row r="71" spans="2:3" ht="17.5" x14ac:dyDescent="0.35">
      <c r="C71" s="83"/>
    </row>
    <row r="72" spans="2:3" ht="18" x14ac:dyDescent="0.4">
      <c r="B72" s="79"/>
      <c r="C72" s="83"/>
    </row>
    <row r="73" spans="2:3" ht="17.5" x14ac:dyDescent="0.35">
      <c r="C73" s="83"/>
    </row>
    <row r="74" spans="2:3" ht="17.5" x14ac:dyDescent="0.35">
      <c r="C74" s="83"/>
    </row>
    <row r="75" spans="2:3" ht="17.5" x14ac:dyDescent="0.35">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1"/>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5">
      <c r="A1" s="161" t="str">
        <f>Registration!A1</f>
        <v>151st IEEE 802.15 WSN Session</v>
      </c>
      <c r="B1" s="162"/>
      <c r="C1" s="162"/>
      <c r="D1" s="162"/>
      <c r="E1" s="162"/>
      <c r="F1" s="163"/>
      <c r="H1" s="6"/>
      <c r="I1" s="6"/>
      <c r="J1" s="6"/>
      <c r="K1" s="6"/>
      <c r="L1" s="6"/>
    </row>
    <row r="2" spans="1:12" s="7" customFormat="1" ht="15" customHeight="1" thickBot="1" x14ac:dyDescent="0.4">
      <c r="A2" s="188" t="str">
        <f>_xlfn.CONCAT("Agenda for WG15 Opening Plenary - ",TEXT(('AC Opening'!C2)+1,"DDDD, MMMM DD, YYYY"))</f>
        <v>Agenda for WG15 Opening Plenary - Monday, July 15, 2024</v>
      </c>
      <c r="B2" s="189"/>
      <c r="C2" s="189"/>
      <c r="D2" s="189"/>
      <c r="E2" s="189"/>
      <c r="F2" s="190"/>
      <c r="H2" s="6"/>
      <c r="I2" s="6"/>
      <c r="J2" s="6"/>
      <c r="K2" s="6"/>
      <c r="L2" s="6"/>
    </row>
    <row r="3" spans="1:12" ht="25" customHeight="1" thickBot="1" x14ac:dyDescent="0.3">
      <c r="A3" s="46" t="s">
        <v>40</v>
      </c>
      <c r="B3" s="47" t="s">
        <v>43</v>
      </c>
      <c r="C3" s="48" t="s">
        <v>41</v>
      </c>
      <c r="D3" s="47" t="s">
        <v>44</v>
      </c>
      <c r="E3" s="186" t="s">
        <v>149</v>
      </c>
      <c r="F3" s="187"/>
      <c r="G3" s="45"/>
      <c r="H3" s="6"/>
      <c r="I3" s="6"/>
      <c r="J3" s="6"/>
      <c r="K3" s="6"/>
      <c r="L3" s="6"/>
    </row>
    <row r="4" spans="1:12" s="6" customFormat="1" ht="15" customHeight="1" x14ac:dyDescent="0.3">
      <c r="A4" s="157"/>
      <c r="B4" s="8"/>
      <c r="C4" s="21" t="s">
        <v>0</v>
      </c>
      <c r="D4" s="2" t="s">
        <v>24</v>
      </c>
      <c r="E4" s="147">
        <v>1</v>
      </c>
      <c r="F4" s="149">
        <f>TIME(10,30,0)</f>
        <v>0.4375</v>
      </c>
    </row>
    <row r="5" spans="1:12" s="6" customFormat="1" ht="15" customHeight="1" x14ac:dyDescent="0.3">
      <c r="A5" s="4">
        <v>1</v>
      </c>
      <c r="B5" s="8"/>
      <c r="C5" s="2" t="s">
        <v>16</v>
      </c>
      <c r="D5" s="183" t="s">
        <v>28</v>
      </c>
      <c r="E5" s="184">
        <v>5</v>
      </c>
      <c r="F5" s="185">
        <f>F4+TIME(0,E4,0)</f>
        <v>0.43819444444444444</v>
      </c>
    </row>
    <row r="6" spans="1:12" s="6" customFormat="1" ht="30" customHeight="1" x14ac:dyDescent="0.3">
      <c r="A6" s="4">
        <v>1.1000000000000001</v>
      </c>
      <c r="B6" s="8" t="s">
        <v>4</v>
      </c>
      <c r="C6" s="70" t="s">
        <v>164</v>
      </c>
      <c r="D6" s="183"/>
      <c r="E6" s="184"/>
      <c r="F6" s="185"/>
    </row>
    <row r="7" spans="1:12" s="6" customFormat="1" ht="45" customHeight="1" x14ac:dyDescent="0.3">
      <c r="A7" s="4" t="s">
        <v>12</v>
      </c>
      <c r="B7" s="8" t="s">
        <v>4</v>
      </c>
      <c r="C7" s="71" t="s">
        <v>163</v>
      </c>
      <c r="D7" s="183"/>
      <c r="E7" s="184"/>
      <c r="F7" s="185"/>
    </row>
    <row r="8" spans="1:12" s="6" customFormat="1" ht="15" customHeight="1" x14ac:dyDescent="0.3">
      <c r="A8" s="4" t="s">
        <v>13</v>
      </c>
      <c r="B8" s="8" t="s">
        <v>4</v>
      </c>
      <c r="C8" s="22" t="s">
        <v>195</v>
      </c>
      <c r="D8" s="183"/>
      <c r="E8" s="184"/>
      <c r="F8" s="185"/>
    </row>
    <row r="9" spans="1:12" s="6" customFormat="1" ht="15" customHeight="1" x14ac:dyDescent="0.3">
      <c r="A9" s="4" t="s">
        <v>14</v>
      </c>
      <c r="B9" s="8" t="s">
        <v>4</v>
      </c>
      <c r="C9" s="27" t="s">
        <v>135</v>
      </c>
      <c r="D9" s="183"/>
      <c r="E9" s="184"/>
      <c r="F9" s="185"/>
    </row>
    <row r="10" spans="1:12" s="6" customFormat="1" ht="30" customHeight="1" x14ac:dyDescent="0.3">
      <c r="A10" s="4" t="s">
        <v>32</v>
      </c>
      <c r="B10" s="8" t="s">
        <v>4</v>
      </c>
      <c r="C10" s="26" t="s">
        <v>187</v>
      </c>
      <c r="D10" s="183"/>
      <c r="E10" s="184"/>
      <c r="F10" s="185"/>
    </row>
    <row r="11" spans="1:12" s="6" customFormat="1" ht="15" customHeight="1" x14ac:dyDescent="0.3">
      <c r="A11" s="4" t="s">
        <v>45</v>
      </c>
      <c r="B11" s="8" t="s">
        <v>4</v>
      </c>
      <c r="C11" s="26" t="s">
        <v>123</v>
      </c>
      <c r="D11" s="183"/>
      <c r="E11" s="184"/>
      <c r="F11" s="185"/>
    </row>
    <row r="12" spans="1:12" s="6" customFormat="1" ht="15" customHeight="1" x14ac:dyDescent="0.3">
      <c r="A12" s="4" t="s">
        <v>106</v>
      </c>
      <c r="B12" s="8" t="s">
        <v>4</v>
      </c>
      <c r="C12" s="28"/>
      <c r="D12" s="2"/>
      <c r="E12" s="147">
        <v>0</v>
      </c>
      <c r="F12" s="149">
        <f>F5+TIME(0,E5,0)</f>
        <v>0.44166666666666665</v>
      </c>
    </row>
    <row r="13" spans="1:12" s="6" customFormat="1" ht="15" customHeight="1" x14ac:dyDescent="0.3">
      <c r="A13" s="4" t="s">
        <v>209</v>
      </c>
      <c r="B13" s="8" t="s">
        <v>4</v>
      </c>
      <c r="C13" s="28"/>
      <c r="D13" s="2"/>
      <c r="E13" s="147">
        <v>0</v>
      </c>
      <c r="F13" s="149">
        <f>F12+TIME(0,E12,0)</f>
        <v>0.44166666666666665</v>
      </c>
    </row>
    <row r="14" spans="1:12" s="6" customFormat="1" ht="15" customHeight="1" x14ac:dyDescent="0.3">
      <c r="A14" s="4">
        <v>1.2</v>
      </c>
      <c r="B14" s="8" t="s">
        <v>3</v>
      </c>
      <c r="C14" s="25" t="s">
        <v>15</v>
      </c>
      <c r="D14" s="2" t="s">
        <v>24</v>
      </c>
      <c r="E14" s="147">
        <v>1</v>
      </c>
      <c r="F14" s="149">
        <f t="shared" ref="F14" si="0">F13+TIME(0,E13,0)</f>
        <v>0.44166666666666665</v>
      </c>
    </row>
    <row r="15" spans="1:12" s="6" customFormat="1" ht="30" customHeight="1" x14ac:dyDescent="0.3">
      <c r="A15" s="4">
        <v>1.3</v>
      </c>
      <c r="B15" s="8" t="s">
        <v>4</v>
      </c>
      <c r="C15" s="32" t="s">
        <v>165</v>
      </c>
      <c r="D15" s="183" t="s">
        <v>24</v>
      </c>
      <c r="E15" s="184">
        <v>6</v>
      </c>
      <c r="F15" s="185">
        <f>F14+TIME(0,E14,0)</f>
        <v>0.44236111111111109</v>
      </c>
    </row>
    <row r="16" spans="1:12" s="6" customFormat="1" ht="30" customHeight="1" x14ac:dyDescent="0.3">
      <c r="A16" s="4">
        <v>1.4</v>
      </c>
      <c r="B16" s="8" t="s">
        <v>4</v>
      </c>
      <c r="C16" s="32" t="s">
        <v>166</v>
      </c>
      <c r="D16" s="183"/>
      <c r="E16" s="184"/>
      <c r="F16" s="185"/>
    </row>
    <row r="17" spans="1:255" s="6" customFormat="1" ht="45" customHeight="1" x14ac:dyDescent="0.3">
      <c r="A17" s="4" t="s">
        <v>108</v>
      </c>
      <c r="B17" s="8" t="s">
        <v>4</v>
      </c>
      <c r="C17" s="32" t="s">
        <v>167</v>
      </c>
      <c r="D17" s="183"/>
      <c r="E17" s="184"/>
      <c r="F17" s="185"/>
    </row>
    <row r="18" spans="1:255" s="6" customFormat="1" ht="15" customHeight="1" x14ac:dyDescent="0.3">
      <c r="A18" s="4" t="s">
        <v>109</v>
      </c>
      <c r="B18" s="8" t="s">
        <v>2</v>
      </c>
      <c r="C18" s="25" t="s">
        <v>274</v>
      </c>
      <c r="D18" s="2" t="s">
        <v>24</v>
      </c>
      <c r="E18" s="147">
        <v>1</v>
      </c>
      <c r="F18" s="149">
        <f>F15+TIME(0,E15,0)</f>
        <v>0.44652777777777775</v>
      </c>
    </row>
    <row r="19" spans="1:255" s="6" customFormat="1" ht="15" customHeight="1" x14ac:dyDescent="0.3">
      <c r="A19" s="4" t="s">
        <v>110</v>
      </c>
      <c r="B19" s="8" t="s">
        <v>2</v>
      </c>
      <c r="C19" s="1" t="s">
        <v>285</v>
      </c>
      <c r="D19" s="2" t="s">
        <v>24</v>
      </c>
      <c r="E19" s="147">
        <v>1</v>
      </c>
      <c r="F19" s="149">
        <f>F18+TIME(0,E18,0)</f>
        <v>0.44722222222222219</v>
      </c>
    </row>
    <row r="20" spans="1:255" customFormat="1" ht="15" customHeight="1" x14ac:dyDescent="0.3">
      <c r="A20" s="2">
        <v>1.8</v>
      </c>
      <c r="B20" s="2" t="s">
        <v>4</v>
      </c>
      <c r="C20" s="52" t="s">
        <v>205</v>
      </c>
      <c r="D20" s="2" t="s">
        <v>24</v>
      </c>
      <c r="E20" s="147">
        <v>0</v>
      </c>
      <c r="F20" s="149">
        <f>F19+TIME(0,E19,0)</f>
        <v>0.44791666666666663</v>
      </c>
    </row>
    <row r="21" spans="1:255" s="6" customFormat="1" ht="15" customHeight="1" x14ac:dyDescent="0.3">
      <c r="A21" s="2"/>
      <c r="B21" s="8"/>
      <c r="D21" s="2"/>
      <c r="E21" s="147"/>
      <c r="F21" s="149">
        <f t="shared" ref="F21:F33" si="1">F20+TIME(0,E20,0)</f>
        <v>0.44791666666666663</v>
      </c>
    </row>
    <row r="22" spans="1:255" s="6" customFormat="1" ht="15" customHeight="1" x14ac:dyDescent="0.3">
      <c r="A22" s="4">
        <v>2</v>
      </c>
      <c r="B22" s="8"/>
      <c r="C22" s="25" t="s">
        <v>10</v>
      </c>
      <c r="D22" s="2" t="s">
        <v>24</v>
      </c>
      <c r="E22" s="147">
        <v>0</v>
      </c>
      <c r="F22" s="149">
        <f t="shared" si="1"/>
        <v>0.44791666666666663</v>
      </c>
    </row>
    <row r="23" spans="1:255" s="8" customFormat="1" ht="15" customHeight="1" x14ac:dyDescent="0.3">
      <c r="A23" s="4">
        <v>2.1</v>
      </c>
      <c r="B23" s="8" t="s">
        <v>4</v>
      </c>
      <c r="C23" s="84" t="s">
        <v>273</v>
      </c>
      <c r="D23" s="2" t="s">
        <v>24</v>
      </c>
      <c r="E23" s="147">
        <v>1</v>
      </c>
      <c r="F23" s="149">
        <f t="shared" si="1"/>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3">
      <c r="A24" s="4">
        <v>2.2000000000000002</v>
      </c>
      <c r="B24" s="1" t="s">
        <v>4</v>
      </c>
      <c r="C24" s="85" t="s">
        <v>192</v>
      </c>
      <c r="D24" s="2" t="s">
        <v>19</v>
      </c>
      <c r="E24" s="147">
        <v>1</v>
      </c>
      <c r="F24" s="149">
        <f t="shared" si="1"/>
        <v>0.44861111111111107</v>
      </c>
    </row>
    <row r="25" spans="1:255" s="17" customFormat="1" ht="15" customHeight="1" x14ac:dyDescent="0.3">
      <c r="A25" s="4">
        <v>2.2999999999999998</v>
      </c>
      <c r="B25" s="1" t="s">
        <v>4</v>
      </c>
      <c r="C25" s="85" t="s">
        <v>225</v>
      </c>
      <c r="D25" s="2" t="s">
        <v>24</v>
      </c>
      <c r="E25" s="147">
        <v>1</v>
      </c>
      <c r="F25" s="149">
        <f t="shared" si="1"/>
        <v>0.44930555555555551</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3">
      <c r="A26" s="4">
        <v>2.4</v>
      </c>
      <c r="B26" s="1" t="s">
        <v>4</v>
      </c>
      <c r="C26" s="86" t="s">
        <v>184</v>
      </c>
      <c r="D26" s="2" t="s">
        <v>24</v>
      </c>
      <c r="E26" s="147">
        <v>1</v>
      </c>
      <c r="F26" s="149">
        <f t="shared" si="1"/>
        <v>0.44999999999999996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4" t="s">
        <v>208</v>
      </c>
      <c r="B27" s="1" t="s">
        <v>4</v>
      </c>
      <c r="C27" s="86" t="str">
        <f>'AC Opening'!B6</f>
        <v>WG ADMIN ITEMS - N/A</v>
      </c>
      <c r="D27" s="2" t="s">
        <v>24</v>
      </c>
      <c r="E27" s="147">
        <v>0</v>
      </c>
      <c r="F27" s="149">
        <f t="shared" si="1"/>
        <v>0.4506944444444444</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4" t="s">
        <v>107</v>
      </c>
      <c r="B28" s="1" t="s">
        <v>4</v>
      </c>
      <c r="C28" s="86" t="s">
        <v>272</v>
      </c>
      <c r="D28" s="2" t="s">
        <v>24</v>
      </c>
      <c r="E28" s="147">
        <v>2</v>
      </c>
      <c r="F28" s="149">
        <f t="shared" si="1"/>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4" t="s">
        <v>210</v>
      </c>
      <c r="B29" s="1" t="s">
        <v>4</v>
      </c>
      <c r="C29" s="86" t="s">
        <v>282</v>
      </c>
      <c r="D29" s="2" t="s">
        <v>281</v>
      </c>
      <c r="E29" s="147">
        <v>10</v>
      </c>
      <c r="F29" s="149">
        <f t="shared" si="1"/>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4" t="s">
        <v>283</v>
      </c>
      <c r="B30" s="2" t="s">
        <v>4</v>
      </c>
      <c r="C30" s="86"/>
      <c r="D30" s="2"/>
      <c r="E30" s="147">
        <v>0</v>
      </c>
      <c r="F30" s="149">
        <f t="shared" si="1"/>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4" t="s">
        <v>284</v>
      </c>
      <c r="B31" s="2" t="s">
        <v>2</v>
      </c>
      <c r="C31" s="26"/>
      <c r="D31" s="2"/>
      <c r="E31" s="147">
        <v>0</v>
      </c>
      <c r="F31" s="149">
        <f t="shared" si="1"/>
        <v>0.4590277777777777</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4"/>
      <c r="C32" s="33"/>
      <c r="D32" s="2"/>
      <c r="E32" s="147"/>
      <c r="F32" s="149">
        <f t="shared" si="1"/>
        <v>0.4590277777777777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4">
        <v>3</v>
      </c>
      <c r="B33" s="2"/>
      <c r="C33" s="2" t="s">
        <v>112</v>
      </c>
      <c r="D33" s="2" t="s">
        <v>24</v>
      </c>
      <c r="E33" s="147"/>
      <c r="F33" s="149">
        <f t="shared" si="1"/>
        <v>0.4590277777777777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4" t="s">
        <v>37</v>
      </c>
      <c r="B34" s="2" t="s">
        <v>4</v>
      </c>
      <c r="C34" s="1" t="s">
        <v>271</v>
      </c>
      <c r="D34" s="183" t="s">
        <v>24</v>
      </c>
      <c r="E34" s="184">
        <v>5</v>
      </c>
      <c r="F34" s="185">
        <f>F33+TIME(0,E33,0)</f>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3">
      <c r="A35" s="4" t="s">
        <v>113</v>
      </c>
      <c r="B35" s="2" t="s">
        <v>4</v>
      </c>
      <c r="C35" s="28" t="s">
        <v>267</v>
      </c>
      <c r="D35" s="183"/>
      <c r="E35" s="184"/>
      <c r="F35" s="185"/>
      <c r="G35" s="28"/>
    </row>
    <row r="36" spans="1:255" customFormat="1" ht="15" customHeight="1" x14ac:dyDescent="0.3">
      <c r="A36" s="4" t="s">
        <v>114</v>
      </c>
      <c r="B36" s="2" t="s">
        <v>4</v>
      </c>
      <c r="C36" s="26" t="str">
        <f>_xlfn.CONCAT("The 802 Wireless Chairs Adv. Committee will be held 4pm to 5:30pm on Sun. Sept. 8, 2024")</f>
        <v>The 802 Wireless Chairs Adv. Committee will be held 4pm to 5:30pm on Sun. Sept. 8, 2024</v>
      </c>
      <c r="D36" s="183"/>
      <c r="E36" s="184"/>
      <c r="F36" s="185"/>
      <c r="I36" s="26"/>
    </row>
    <row r="37" spans="1:255" customFormat="1" ht="15" customHeight="1" x14ac:dyDescent="0.3">
      <c r="A37" s="4" t="s">
        <v>115</v>
      </c>
      <c r="B37" s="2" t="s">
        <v>4</v>
      </c>
      <c r="C37" s="26" t="str">
        <f>_xlfn.CONCAT("The 802.15 AC will be held ","5:30 to 6:30pm on Sun. Sept. 8, 2024")</f>
        <v>The 802.15 AC will be held 5:30 to 6:30pm on Sun. Sept. 8, 2024</v>
      </c>
      <c r="D37" s="183"/>
      <c r="E37" s="184"/>
      <c r="F37" s="185"/>
    </row>
    <row r="38" spans="1:255" customFormat="1" ht="60" customHeight="1" x14ac:dyDescent="0.3">
      <c r="A38" s="4" t="s">
        <v>116</v>
      </c>
      <c r="B38" s="2" t="s">
        <v>4</v>
      </c>
      <c r="C38" s="28" t="s">
        <v>275</v>
      </c>
      <c r="D38" s="183"/>
      <c r="E38" s="184"/>
      <c r="F38" s="185"/>
    </row>
    <row r="39" spans="1:255" customFormat="1" ht="140" customHeight="1" x14ac:dyDescent="0.3">
      <c r="A39" s="4" t="s">
        <v>117</v>
      </c>
      <c r="B39" s="2" t="s">
        <v>4</v>
      </c>
      <c r="C39" s="28" t="s">
        <v>197</v>
      </c>
      <c r="D39" s="183"/>
      <c r="E39" s="184"/>
      <c r="F39" s="185"/>
    </row>
    <row r="40" spans="1:255" ht="15" customHeight="1" x14ac:dyDescent="0.3">
      <c r="A40" s="4" t="s">
        <v>38</v>
      </c>
      <c r="B40" s="2" t="s">
        <v>4</v>
      </c>
      <c r="C40" s="1" t="s">
        <v>206</v>
      </c>
      <c r="D40" s="2" t="s">
        <v>28</v>
      </c>
      <c r="E40" s="147">
        <v>2</v>
      </c>
      <c r="F40" s="149">
        <f>F34+TIME(0,E34,0)</f>
        <v>0.46249999999999991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4"/>
      <c r="B41" s="2"/>
      <c r="C41" s="55"/>
      <c r="D41" s="2"/>
      <c r="E41" s="147"/>
      <c r="F41" s="149">
        <f>F40+TIME(0,E40,0)</f>
        <v>0.4638888888888888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4">
        <v>4</v>
      </c>
      <c r="B42" s="2"/>
      <c r="C42" s="2" t="s">
        <v>124</v>
      </c>
      <c r="D42" s="2" t="s">
        <v>24</v>
      </c>
      <c r="E42" s="147">
        <v>0</v>
      </c>
      <c r="F42" s="149">
        <f t="shared" ref="F42:F67" si="2">F41+TIME(0,E41,0)</f>
        <v>0.4638888888888888</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4" t="s">
        <v>211</v>
      </c>
      <c r="B43" s="2" t="s">
        <v>3</v>
      </c>
      <c r="C43" s="2" t="str">
        <f>'AC Opening'!B21</f>
        <v>TG 4ab UWB-NG Amendment</v>
      </c>
      <c r="D43" s="2" t="str">
        <f>'AC Opening'!C21</f>
        <v>Rolfe</v>
      </c>
      <c r="E43" s="147">
        <v>2</v>
      </c>
      <c r="F43" s="149">
        <f t="shared" si="2"/>
        <v>0.4638888888888888</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4">
        <v>4.2</v>
      </c>
      <c r="B44" s="2" t="s">
        <v>3</v>
      </c>
      <c r="C44" s="2" t="str">
        <f>'AC Opening'!B22</f>
        <v>SC WNG</v>
      </c>
      <c r="D44" s="2" t="str">
        <f>'AC Opening'!C22</f>
        <v>Rolfe</v>
      </c>
      <c r="E44" s="147">
        <v>2</v>
      </c>
      <c r="F44" s="149">
        <f t="shared" si="2"/>
        <v>0.46527777777777768</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4">
        <v>4.3</v>
      </c>
      <c r="B45" s="2" t="s">
        <v>3</v>
      </c>
      <c r="C45" s="2" t="str">
        <f>'AC Opening'!B23</f>
        <v>IG Access</v>
      </c>
      <c r="D45" s="2" t="str">
        <f>'AC Opening'!C23</f>
        <v>Rolfe</v>
      </c>
      <c r="E45" s="147">
        <v>2</v>
      </c>
      <c r="F45" s="149">
        <f t="shared" si="2"/>
        <v>0.46666666666666656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3">
      <c r="A46" s="4">
        <v>4.4000000000000004</v>
      </c>
      <c r="B46" s="2" t="s">
        <v>3</v>
      </c>
      <c r="C46" s="2" t="str">
        <f>'AC Opening'!B24</f>
        <v>Joint .15/.11 Mtg.</v>
      </c>
      <c r="D46" s="2" t="str">
        <f>'AC Opening'!C24</f>
        <v>Rolfe</v>
      </c>
      <c r="E46" s="147">
        <v>2</v>
      </c>
      <c r="F46" s="149">
        <f t="shared" si="2"/>
        <v>0.46805555555555545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3">
      <c r="A47" s="4">
        <v>4.5</v>
      </c>
      <c r="B47" s="2" t="s">
        <v>3</v>
      </c>
      <c r="C47" s="2" t="str">
        <f>'AC Opening'!B25</f>
        <v>TG 4ac Privacy Amendment</v>
      </c>
      <c r="D47" s="2" t="str">
        <f>'AC Opening'!C25</f>
        <v>Kivinen</v>
      </c>
      <c r="E47" s="147">
        <v>2</v>
      </c>
      <c r="F47" s="149">
        <f t="shared" si="2"/>
        <v>0.46944444444444433</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3">
      <c r="A48" s="4">
        <v>4.5999999999999996</v>
      </c>
      <c r="B48" s="2" t="s">
        <v>3</v>
      </c>
      <c r="C48" s="2" t="str">
        <f>'AC Opening'!B26</f>
        <v>SC IETF - update at WG15 Mid-Week</v>
      </c>
      <c r="D48" s="2" t="str">
        <f>'AC Opening'!C26</f>
        <v>Kivinen</v>
      </c>
      <c r="E48" s="147">
        <v>0</v>
      </c>
      <c r="F48" s="149">
        <f t="shared" si="2"/>
        <v>0.47083333333333321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3">
      <c r="A49" s="4">
        <v>4.7</v>
      </c>
      <c r="B49" s="2" t="s">
        <v>3</v>
      </c>
      <c r="C49" s="2" t="str">
        <f>'AC Opening'!B27</f>
        <v>IG Crypto</v>
      </c>
      <c r="D49" s="2" t="str">
        <f>'AC Opening'!C27</f>
        <v>Kivinen</v>
      </c>
      <c r="E49" s="147">
        <v>2</v>
      </c>
      <c r="F49" s="149">
        <f t="shared" si="2"/>
        <v>0.47083333333333321</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3">
      <c r="A50" s="4">
        <v>4.8</v>
      </c>
      <c r="B50" s="2" t="s">
        <v>3</v>
      </c>
      <c r="C50" s="2" t="str">
        <f>'AC Opening'!B28</f>
        <v>TG 4ad NG-SUN PHYs Amendment</v>
      </c>
      <c r="D50" s="2" t="str">
        <f>'AC Opening'!C28</f>
        <v>Beecher</v>
      </c>
      <c r="E50" s="147">
        <v>2</v>
      </c>
      <c r="F50" s="149">
        <f t="shared" si="2"/>
        <v>0.4722222222222221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4">
        <v>4.9000000000000004</v>
      </c>
      <c r="B51" s="2" t="s">
        <v>3</v>
      </c>
      <c r="C51" s="2" t="str">
        <f>'AC Opening'!B29</f>
        <v>Joint .15/.1 Mtg.</v>
      </c>
      <c r="D51" s="2" t="str">
        <f>'AC Opening'!C29</f>
        <v>Beecher</v>
      </c>
      <c r="E51" s="147">
        <v>2</v>
      </c>
      <c r="F51" s="149">
        <f t="shared" si="2"/>
        <v>0.47361111111111098</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3">
      <c r="A52" s="4" t="s">
        <v>185</v>
      </c>
      <c r="B52" s="2" t="s">
        <v>3</v>
      </c>
      <c r="C52" s="2" t="str">
        <f>'AC Opening'!B30</f>
        <v>SC MAINT/RULES</v>
      </c>
      <c r="D52" s="2" t="str">
        <f>'AC Opening'!C30</f>
        <v>Beecher</v>
      </c>
      <c r="E52" s="147">
        <v>2</v>
      </c>
      <c r="F52" s="149">
        <f t="shared" si="2"/>
        <v>0.47499999999999987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3">
      <c r="A53" s="4">
        <v>4.1100000000000003</v>
      </c>
      <c r="B53" s="2" t="s">
        <v>3</v>
      </c>
      <c r="C53" s="2" t="str">
        <f>'AC Opening'!B31</f>
        <v>TG 4me Revision to 2020</v>
      </c>
      <c r="D53" s="2" t="str">
        <f>'AC Opening'!C31</f>
        <v>Stuebing</v>
      </c>
      <c r="E53" s="147">
        <v>2</v>
      </c>
      <c r="F53" s="149">
        <f t="shared" si="2"/>
        <v>0.47638888888888875</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3">
      <c r="A54" s="4">
        <v>4.12</v>
      </c>
      <c r="B54" s="2" t="s">
        <v>3</v>
      </c>
      <c r="C54" s="2" t="str">
        <f>'AC Opening'!B32</f>
        <v>TG 6ma BAN/VAN Revision</v>
      </c>
      <c r="D54" s="2" t="str">
        <f>'AC Opening'!C32</f>
        <v>Kohno</v>
      </c>
      <c r="E54" s="147">
        <v>2</v>
      </c>
      <c r="F54" s="149">
        <f t="shared" si="2"/>
        <v>0.47777777777777763</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3">
      <c r="A55" s="4" t="s">
        <v>186</v>
      </c>
      <c r="B55" s="2" t="s">
        <v>3</v>
      </c>
      <c r="C55" s="2" t="str">
        <f>'AC Opening'!B33</f>
        <v>TG 7a OCC Amendment</v>
      </c>
      <c r="D55" s="2" t="str">
        <f>'AC Opening'!C33</f>
        <v>Jang</v>
      </c>
      <c r="E55" s="147">
        <v>2</v>
      </c>
      <c r="F55" s="149">
        <f t="shared" si="2"/>
        <v>0.47916666666666652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v>4.1399999999999997</v>
      </c>
      <c r="B56" s="2" t="s">
        <v>3</v>
      </c>
      <c r="C56" s="2" t="str">
        <f>'AC Opening'!B34</f>
        <v>IG NG-OCC</v>
      </c>
      <c r="D56" s="2" t="str">
        <f>'AC Opening'!C34</f>
        <v>Jang</v>
      </c>
      <c r="E56" s="147">
        <v>2</v>
      </c>
      <c r="F56" s="149">
        <f t="shared" si="2"/>
        <v>0.4805555555555554</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t="s">
        <v>213</v>
      </c>
      <c r="B57" s="2" t="s">
        <v>3</v>
      </c>
      <c r="C57" s="2" t="str">
        <f>'AC Opening'!B35</f>
        <v>TG 14 UWB-AHN New Standard - IN HIBERNATION</v>
      </c>
      <c r="D57" s="2" t="str">
        <f>'AC Opening'!C35</f>
        <v>Beecher</v>
      </c>
      <c r="E57" s="147">
        <v>2</v>
      </c>
      <c r="F57" s="149">
        <f t="shared" si="2"/>
        <v>0.48194444444444429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4" t="s">
        <v>228</v>
      </c>
      <c r="B58" s="2" t="s">
        <v>3</v>
      </c>
      <c r="C58" s="2" t="str">
        <f>'AC Opening'!B36</f>
        <v>TG 15 NB-AHN New Standard - IN HIBERNATION</v>
      </c>
      <c r="D58" s="2" t="str">
        <f>'AC Opening'!C36</f>
        <v>Powell</v>
      </c>
      <c r="E58" s="147">
        <v>2</v>
      </c>
      <c r="F58" s="149">
        <f t="shared" si="2"/>
        <v>0.48333333333333317</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3">
      <c r="A59" s="4" t="s">
        <v>233</v>
      </c>
      <c r="B59" s="2" t="s">
        <v>3</v>
      </c>
      <c r="C59" s="2" t="str">
        <f>'AC Opening'!B37</f>
        <v>TG 16t Lic-NB Amendment</v>
      </c>
      <c r="D59" s="2" t="str">
        <f>'AC Opening'!C37</f>
        <v>Godfrey</v>
      </c>
      <c r="E59" s="147">
        <v>2</v>
      </c>
      <c r="F59" s="149">
        <f t="shared" si="2"/>
        <v>0.48472222222222205</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3">
      <c r="A60" s="4" t="s">
        <v>234</v>
      </c>
      <c r="B60" s="2" t="s">
        <v>3</v>
      </c>
      <c r="C60" s="2" t="str">
        <f>'AC Opening'!B38</f>
        <v>SC THz - not meeting this session</v>
      </c>
      <c r="D60" s="2" t="str">
        <f>'AC Opening'!C38</f>
        <v>Kurner</v>
      </c>
      <c r="E60" s="147">
        <v>0</v>
      </c>
      <c r="F60" s="149">
        <f t="shared" si="2"/>
        <v>0.48611111111111094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3">
      <c r="A61" s="4"/>
      <c r="B61" s="2"/>
      <c r="C61" s="12"/>
      <c r="D61" s="2"/>
      <c r="E61" s="147"/>
      <c r="F61" s="149">
        <f t="shared" si="2"/>
        <v>0.48611111111111094</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3">
      <c r="A62" s="4" t="s">
        <v>36</v>
      </c>
      <c r="B62" s="2"/>
      <c r="C62" s="1" t="s">
        <v>8</v>
      </c>
      <c r="D62" s="2" t="s">
        <v>24</v>
      </c>
      <c r="E62" s="147">
        <v>1</v>
      </c>
      <c r="F62" s="149">
        <f t="shared" si="2"/>
        <v>0.48611111111111094</v>
      </c>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ht="15" customHeight="1" x14ac:dyDescent="0.3">
      <c r="A63" s="4"/>
      <c r="B63" s="2"/>
      <c r="C63" s="20"/>
      <c r="D63" s="2"/>
      <c r="E63" s="147"/>
      <c r="F63" s="149">
        <f t="shared" si="2"/>
        <v>0.48680555555555538</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customFormat="1" x14ac:dyDescent="0.3">
      <c r="A64" s="19">
        <v>6</v>
      </c>
      <c r="B64" s="2"/>
      <c r="C64" s="20" t="s">
        <v>155</v>
      </c>
      <c r="D64" s="2" t="s">
        <v>24</v>
      </c>
      <c r="E64" s="147">
        <v>1</v>
      </c>
      <c r="F64" s="149">
        <f t="shared" si="2"/>
        <v>0.48680555555555538</v>
      </c>
    </row>
    <row r="65" spans="1:255" ht="15" customHeight="1" x14ac:dyDescent="0.3">
      <c r="A65" s="4"/>
      <c r="B65" s="2"/>
      <c r="C65" s="20"/>
      <c r="D65" s="2"/>
      <c r="E65" s="147"/>
      <c r="F65" s="149">
        <f t="shared" si="2"/>
        <v>0.48749999999999982</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3">
      <c r="A66" s="4" t="s">
        <v>39</v>
      </c>
      <c r="B66" s="2"/>
      <c r="C66" s="2" t="s">
        <v>11</v>
      </c>
      <c r="D66" s="2" t="s">
        <v>24</v>
      </c>
      <c r="E66" s="147">
        <v>1</v>
      </c>
      <c r="F66" s="149">
        <f t="shared" si="2"/>
        <v>0.48749999999999982</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3">
      <c r="A67" s="4"/>
      <c r="B67" s="2"/>
      <c r="C67" s="2"/>
      <c r="D67" s="2"/>
      <c r="E67" s="147"/>
      <c r="F67" s="149">
        <f t="shared" si="2"/>
        <v>0.48819444444444426</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3">
      <c r="A68" s="4"/>
      <c r="B68" s="2"/>
      <c r="C68" s="2"/>
      <c r="D68" s="2"/>
      <c r="E68" s="143"/>
      <c r="F68" s="149"/>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3">
      <c r="A69" s="4"/>
      <c r="B69" s="2" t="s">
        <v>5</v>
      </c>
      <c r="C69" s="13" t="s">
        <v>6</v>
      </c>
      <c r="D69" s="2"/>
      <c r="E69" s="143" t="s">
        <v>5</v>
      </c>
      <c r="F69" s="14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row>
    <row r="70" spans="1:255" ht="15" customHeight="1" x14ac:dyDescent="0.3">
      <c r="A70" s="19"/>
      <c r="B70" s="2"/>
      <c r="C70" s="5" t="s">
        <v>9</v>
      </c>
      <c r="D70" s="2"/>
      <c r="E70" s="143"/>
      <c r="F70" s="143"/>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row>
    <row r="71" spans="1:255" ht="15.5" x14ac:dyDescent="0.3">
      <c r="A71" s="19" t="s">
        <v>5</v>
      </c>
      <c r="B71" s="2"/>
      <c r="C71" s="13" t="s">
        <v>1</v>
      </c>
      <c r="D71" s="2"/>
      <c r="E71" s="143"/>
      <c r="F71" s="149"/>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row>
    <row r="72" spans="1:255" x14ac:dyDescent="0.3">
      <c r="A72" s="19"/>
      <c r="C72" s="14"/>
      <c r="E72" s="145"/>
    </row>
    <row r="73" spans="1:255" x14ac:dyDescent="0.25">
      <c r="C73" s="14"/>
      <c r="E73" s="145"/>
    </row>
    <row r="74" spans="1:255" x14ac:dyDescent="0.25">
      <c r="C74" s="14"/>
      <c r="E74" s="145"/>
    </row>
    <row r="75" spans="1:255" x14ac:dyDescent="0.25">
      <c r="C75" s="14"/>
      <c r="E75" s="145"/>
    </row>
    <row r="76" spans="1:255" x14ac:dyDescent="0.25">
      <c r="C76" s="14"/>
      <c r="E76" s="145"/>
    </row>
    <row r="77" spans="1:255" x14ac:dyDescent="0.25">
      <c r="C77" s="14"/>
      <c r="E77" s="145"/>
    </row>
    <row r="78" spans="1:255" x14ac:dyDescent="0.25">
      <c r="C78" s="14"/>
      <c r="E78" s="145"/>
    </row>
    <row r="79" spans="1:255" x14ac:dyDescent="0.25">
      <c r="C79" s="14"/>
      <c r="E79" s="145"/>
    </row>
    <row r="80" spans="1:255" x14ac:dyDescent="0.25">
      <c r="A80" s="14"/>
      <c r="C80" s="14"/>
      <c r="E80" s="145"/>
    </row>
    <row r="81" spans="1:5" x14ac:dyDescent="0.25">
      <c r="A81" s="14"/>
    </row>
    <row r="82" spans="1:5" x14ac:dyDescent="0.25">
      <c r="A82" s="14"/>
    </row>
    <row r="83" spans="1:5" x14ac:dyDescent="0.25">
      <c r="A83" s="14"/>
    </row>
    <row r="84" spans="1:5" x14ac:dyDescent="0.25">
      <c r="A84" s="14"/>
    </row>
    <row r="95" spans="1:5" ht="16.5" customHeight="1" x14ac:dyDescent="0.25">
      <c r="A95" s="14"/>
    </row>
    <row r="96" spans="1:5" ht="16.5" customHeight="1" x14ac:dyDescent="0.25">
      <c r="A96" s="14"/>
      <c r="C96" s="14"/>
      <c r="E96" s="145"/>
    </row>
    <row r="97" spans="1:5" ht="16.5" customHeight="1" x14ac:dyDescent="0.25">
      <c r="A97" s="14"/>
      <c r="C97" s="14"/>
      <c r="E97" s="145"/>
    </row>
    <row r="98" spans="1:5" ht="16.5" customHeight="1" x14ac:dyDescent="0.25">
      <c r="A98" s="14"/>
      <c r="C98" s="14"/>
      <c r="E98" s="145"/>
    </row>
    <row r="99" spans="1:5" ht="16.5" customHeight="1" x14ac:dyDescent="0.25">
      <c r="A99" s="14"/>
      <c r="C99" s="14"/>
      <c r="E99" s="145"/>
    </row>
    <row r="100" spans="1:5" x14ac:dyDescent="0.25">
      <c r="A100" s="14"/>
      <c r="C100" s="14"/>
      <c r="E100" s="145"/>
    </row>
    <row r="101" spans="1:5" x14ac:dyDescent="0.25">
      <c r="A101" s="14"/>
    </row>
  </sheetData>
  <mergeCells count="12">
    <mergeCell ref="E3:F3"/>
    <mergeCell ref="A1:F1"/>
    <mergeCell ref="A2:F2"/>
    <mergeCell ref="D5:D11"/>
    <mergeCell ref="E5:E11"/>
    <mergeCell ref="F5:F11"/>
    <mergeCell ref="D15:D17"/>
    <mergeCell ref="E15:E17"/>
    <mergeCell ref="F15:F17"/>
    <mergeCell ref="D34:D39"/>
    <mergeCell ref="E34:E39"/>
    <mergeCell ref="F34:F39"/>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2.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5">
      <c r="A1" s="161" t="str">
        <f>Registration!A1</f>
        <v>151st IEEE 802.15 WSN Session</v>
      </c>
      <c r="B1" s="162"/>
      <c r="C1" s="162"/>
      <c r="D1" s="162"/>
      <c r="E1" s="162"/>
      <c r="F1" s="163"/>
      <c r="H1" s="9"/>
    </row>
    <row r="2" spans="1:8" s="7" customFormat="1" ht="15" customHeight="1" thickBot="1" x14ac:dyDescent="0.4">
      <c r="A2" s="176" t="str">
        <f>_xlfn.CONCAT("Agenda for WG15 AC Mtg. - ",TEXT(('AC Opening'!C2)+3,"DDDD, MMMM DD, YYYY"))</f>
        <v>Agenda for WG15 AC Mtg. - Wednesday, July 17, 2024</v>
      </c>
      <c r="B2" s="177"/>
      <c r="C2" s="177"/>
      <c r="D2" s="177"/>
      <c r="E2" s="177"/>
      <c r="F2" s="178"/>
      <c r="H2" s="10"/>
    </row>
    <row r="3" spans="1:8" s="34" customFormat="1" ht="15" customHeight="1" thickBot="1" x14ac:dyDescent="0.35">
      <c r="A3" s="75" t="s">
        <v>40</v>
      </c>
      <c r="B3" s="77" t="s">
        <v>41</v>
      </c>
      <c r="C3" s="77" t="s">
        <v>44</v>
      </c>
      <c r="D3" s="77" t="s">
        <v>150</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tr">
        <f>'AC Opening'!C5</f>
        <v>Powell</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157</v>
      </c>
      <c r="C8" s="44" t="str">
        <f>'AC Opening'!C8</f>
        <v>Powell</v>
      </c>
      <c r="D8" s="44"/>
    </row>
    <row r="9" spans="1:8" s="34" customFormat="1" ht="15" customHeight="1" x14ac:dyDescent="0.25">
      <c r="A9" s="38">
        <f>'AC Opening'!A20</f>
        <v>6</v>
      </c>
      <c r="B9" s="44" t="s">
        <v>153</v>
      </c>
      <c r="C9" s="44" t="str">
        <f>'AC Opening'!C8</f>
        <v>Powell</v>
      </c>
      <c r="D9" s="81"/>
    </row>
    <row r="10" spans="1:8" s="34" customFormat="1" ht="50" customHeight="1" x14ac:dyDescent="0.25">
      <c r="A10" s="39"/>
      <c r="B10" s="44" t="str">
        <f>'AC Opening'!B21</f>
        <v>TG 4ab UWB-NG Amendment</v>
      </c>
      <c r="C10" s="44" t="str">
        <f>'AC Opening'!C21</f>
        <v>Rolfe</v>
      </c>
      <c r="D10" s="76" t="s">
        <v>111</v>
      </c>
    </row>
    <row r="11" spans="1:8" s="34" customFormat="1" ht="50" customHeight="1" x14ac:dyDescent="0.25">
      <c r="A11" s="38"/>
      <c r="B11" s="44" t="str">
        <f>'AC Opening'!B22</f>
        <v>SC WNG</v>
      </c>
      <c r="C11" s="44" t="str">
        <f>'AC Opening'!C22</f>
        <v>Rolfe</v>
      </c>
      <c r="D11" s="76" t="s">
        <v>111</v>
      </c>
    </row>
    <row r="12" spans="1:8" s="34" customFormat="1" ht="50" customHeight="1" x14ac:dyDescent="0.25">
      <c r="A12" s="38"/>
      <c r="B12" s="44" t="str">
        <f>'AC Opening'!B23</f>
        <v>IG Access</v>
      </c>
      <c r="C12" s="44" t="str">
        <f>'AC Opening'!C23</f>
        <v>Rolfe</v>
      </c>
      <c r="D12" s="76" t="s">
        <v>111</v>
      </c>
    </row>
    <row r="13" spans="1:8" s="34" customFormat="1" ht="50" customHeight="1" x14ac:dyDescent="0.25">
      <c r="A13" s="38"/>
      <c r="B13" s="44" t="str">
        <f>'AC Opening'!B24</f>
        <v>Joint .15/.11 Mtg.</v>
      </c>
      <c r="C13" s="44" t="str">
        <f>'AC Opening'!C24</f>
        <v>Rolfe</v>
      </c>
      <c r="D13" s="76" t="s">
        <v>111</v>
      </c>
    </row>
    <row r="14" spans="1:8" s="34" customFormat="1" ht="50" customHeight="1" x14ac:dyDescent="0.25">
      <c r="A14" s="39"/>
      <c r="B14" s="44" t="str">
        <f>'AC Opening'!B25</f>
        <v>TG 4ac Privacy Amendment</v>
      </c>
      <c r="C14" s="44" t="str">
        <f>'AC Opening'!C25</f>
        <v>Kivinen</v>
      </c>
      <c r="D14" s="76" t="s">
        <v>111</v>
      </c>
    </row>
    <row r="15" spans="1:8" s="34" customFormat="1" ht="50" customHeight="1" x14ac:dyDescent="0.25">
      <c r="A15" s="39"/>
      <c r="B15" s="44" t="str">
        <f>'AC Opening'!B26</f>
        <v>SC IETF - update at WG15 Mid-Week</v>
      </c>
      <c r="C15" s="44" t="str">
        <f>'AC Opening'!C26</f>
        <v>Kivinen</v>
      </c>
      <c r="D15" s="76" t="s">
        <v>111</v>
      </c>
    </row>
    <row r="16" spans="1:8" s="34" customFormat="1" ht="50" customHeight="1" x14ac:dyDescent="0.25">
      <c r="A16" s="39"/>
      <c r="B16" s="44" t="str">
        <f>'AC Opening'!B27</f>
        <v>IG Crypto</v>
      </c>
      <c r="C16" s="44" t="str">
        <f>'AC Opening'!C27</f>
        <v>Kivinen</v>
      </c>
      <c r="D16" s="76" t="s">
        <v>111</v>
      </c>
    </row>
    <row r="17" spans="1:4" s="34" customFormat="1" ht="50" customHeight="1" x14ac:dyDescent="0.25">
      <c r="A17" s="39"/>
      <c r="B17" s="44" t="str">
        <f>'AC Opening'!B28</f>
        <v>TG 4ad NG-SUN PHYs Amendment</v>
      </c>
      <c r="C17" s="44" t="str">
        <f>'AC Opening'!C28</f>
        <v>Beecher</v>
      </c>
      <c r="D17" s="76" t="s">
        <v>111</v>
      </c>
    </row>
    <row r="18" spans="1:4" s="34" customFormat="1" ht="50" customHeight="1" x14ac:dyDescent="0.25">
      <c r="A18" s="39"/>
      <c r="B18" s="44" t="str">
        <f>'AC Opening'!B29</f>
        <v>Joint .15/.1 Mtg.</v>
      </c>
      <c r="C18" s="44" t="str">
        <f>'AC Opening'!C29</f>
        <v>Beecher</v>
      </c>
      <c r="D18" s="76" t="s">
        <v>111</v>
      </c>
    </row>
    <row r="19" spans="1:4" s="34" customFormat="1" ht="50" customHeight="1" x14ac:dyDescent="0.25">
      <c r="A19" s="39"/>
      <c r="B19" s="44" t="str">
        <f>'AC Opening'!B30</f>
        <v>SC MAINT/RULES</v>
      </c>
      <c r="C19" s="44" t="str">
        <f>'AC Opening'!C30</f>
        <v>Beecher</v>
      </c>
      <c r="D19" s="76" t="s">
        <v>111</v>
      </c>
    </row>
    <row r="20" spans="1:4" s="34" customFormat="1" ht="50" customHeight="1" x14ac:dyDescent="0.25">
      <c r="A20" s="39"/>
      <c r="B20" s="44" t="str">
        <f>'AC Opening'!B31</f>
        <v>TG 4me Revision to 2020</v>
      </c>
      <c r="C20" s="44" t="str">
        <f>'AC Opening'!C31</f>
        <v>Stuebing</v>
      </c>
      <c r="D20" s="76" t="s">
        <v>111</v>
      </c>
    </row>
    <row r="21" spans="1:4" s="34" customFormat="1" ht="50" customHeight="1" x14ac:dyDescent="0.25">
      <c r="A21" s="39"/>
      <c r="B21" s="44" t="str">
        <f>'AC Opening'!B32</f>
        <v>TG 6ma BAN/VAN Revision</v>
      </c>
      <c r="C21" s="44" t="str">
        <f>'AC Opening'!C32</f>
        <v>Kohno</v>
      </c>
      <c r="D21" s="76" t="s">
        <v>111</v>
      </c>
    </row>
    <row r="22" spans="1:4" s="34" customFormat="1" ht="50" customHeight="1" x14ac:dyDescent="0.25">
      <c r="A22" s="39"/>
      <c r="B22" s="44" t="str">
        <f>'AC Opening'!B33</f>
        <v>TG 7a OCC Amendment</v>
      </c>
      <c r="C22" s="44" t="str">
        <f>'AC Opening'!C33</f>
        <v>Jang</v>
      </c>
      <c r="D22" s="76" t="s">
        <v>111</v>
      </c>
    </row>
    <row r="23" spans="1:4" s="34" customFormat="1" ht="50" customHeight="1" x14ac:dyDescent="0.25">
      <c r="A23" s="39"/>
      <c r="B23" s="44" t="str">
        <f>'AC Opening'!B34</f>
        <v>IG NG-OCC</v>
      </c>
      <c r="C23" s="44" t="str">
        <f>'AC Opening'!C34</f>
        <v>Jang</v>
      </c>
      <c r="D23" s="76" t="s">
        <v>111</v>
      </c>
    </row>
    <row r="24" spans="1:4" s="34" customFormat="1" ht="50" customHeight="1" x14ac:dyDescent="0.25">
      <c r="A24" s="38"/>
      <c r="B24" s="44" t="str">
        <f>'AC Opening'!B35</f>
        <v>TG 14 UWB-AHN New Standard - IN HIBERNATION</v>
      </c>
      <c r="C24" s="44" t="str">
        <f>'AC Opening'!C35</f>
        <v>Beecher</v>
      </c>
      <c r="D24" s="76" t="s">
        <v>111</v>
      </c>
    </row>
    <row r="25" spans="1:4" s="34" customFormat="1" ht="50" customHeight="1" x14ac:dyDescent="0.25">
      <c r="A25" s="39"/>
      <c r="B25" s="44" t="str">
        <f>'AC Opening'!B36</f>
        <v>TG 15 NB-AHN New Standard - IN HIBERNATION</v>
      </c>
      <c r="C25" s="44" t="str">
        <f>'AC Opening'!C36</f>
        <v>Powell</v>
      </c>
      <c r="D25" s="76" t="s">
        <v>111</v>
      </c>
    </row>
    <row r="26" spans="1:4" s="34" customFormat="1" ht="50" customHeight="1" x14ac:dyDescent="0.25">
      <c r="A26" s="39"/>
      <c r="B26" s="44" t="str">
        <f>'AC Opening'!B37</f>
        <v>TG 16t Lic-NB Amendment</v>
      </c>
      <c r="C26" s="44" t="str">
        <f>'AC Opening'!C37</f>
        <v>Godfrey</v>
      </c>
      <c r="D26" s="76" t="s">
        <v>111</v>
      </c>
    </row>
    <row r="27" spans="1:4" s="34" customFormat="1" ht="50" customHeight="1" x14ac:dyDescent="0.25">
      <c r="A27" s="39"/>
      <c r="B27" s="44" t="str">
        <f>'AC Opening'!B38</f>
        <v>SC THz - not meeting this session</v>
      </c>
      <c r="C27" s="44" t="str">
        <f>'AC Opening'!C38</f>
        <v>Kurner</v>
      </c>
      <c r="D27" s="76" t="s">
        <v>111</v>
      </c>
    </row>
    <row r="28" spans="1:4" s="34" customFormat="1" ht="15" customHeight="1" x14ac:dyDescent="0.25">
      <c r="A28" s="38">
        <v>6</v>
      </c>
      <c r="B28" s="44" t="str">
        <f>'AC Opening'!B39</f>
        <v>Plans for July Mtg.</v>
      </c>
      <c r="C28" s="44" t="str">
        <f>'AC Opening'!C39</f>
        <v>Powell</v>
      </c>
      <c r="D28" s="81"/>
    </row>
    <row r="29" spans="1:4" s="34" customFormat="1" ht="15" customHeight="1" x14ac:dyDescent="0.25">
      <c r="A29" s="38"/>
      <c r="B29" s="44" t="str">
        <f>'AC Opening'!B40</f>
        <v>Plans for Sept.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80" customHeight="1" x14ac:dyDescent="0.25">
      <c r="B35" s="73" t="str">
        <f>'AC Opening'!B46</f>
        <v xml:space="preserve">    Motions @ EOW
        - …
        - …
        - …
        - …
        - …</v>
      </c>
      <c r="C35" s="44" t="str">
        <f>'AC Opening'!C46</f>
        <v>All</v>
      </c>
    </row>
    <row r="36" spans="1:3" ht="15" customHeight="1" x14ac:dyDescent="0.25">
      <c r="A36" s="38">
        <v>8</v>
      </c>
      <c r="B36" s="44" t="s">
        <v>170</v>
      </c>
      <c r="C36" s="44" t="str">
        <f>'AC Opening'!C47</f>
        <v>Powell</v>
      </c>
    </row>
    <row r="37" spans="1:3" x14ac:dyDescent="0.25">
      <c r="B37" s="44"/>
      <c r="C37" s="44"/>
    </row>
    <row r="38" spans="1:3" x14ac:dyDescent="0.25">
      <c r="B38" s="44"/>
      <c r="C38" s="44"/>
    </row>
    <row r="39" spans="1:3" ht="18" x14ac:dyDescent="0.4">
      <c r="B39" s="79"/>
      <c r="C39" s="83"/>
    </row>
    <row r="40" spans="1:3" ht="18" x14ac:dyDescent="0.4">
      <c r="B40" s="79"/>
      <c r="C40" s="83"/>
    </row>
    <row r="41" spans="1:3" ht="18" x14ac:dyDescent="0.4">
      <c r="B41" s="79"/>
      <c r="C41" s="83"/>
    </row>
    <row r="42" spans="1:3" ht="17.5" x14ac:dyDescent="0.35">
      <c r="C42" s="83"/>
    </row>
    <row r="43" spans="1:3" ht="18" x14ac:dyDescent="0.4">
      <c r="B43" s="79"/>
      <c r="C43" s="83"/>
    </row>
    <row r="44" spans="1:3" ht="18" x14ac:dyDescent="0.4">
      <c r="B44" s="79"/>
      <c r="C44" s="83"/>
    </row>
    <row r="45" spans="1:3" ht="17.5" x14ac:dyDescent="0.35">
      <c r="C45" s="83"/>
    </row>
    <row r="46" spans="1:3" ht="18" x14ac:dyDescent="0.4">
      <c r="B46" s="79"/>
      <c r="C46" s="82"/>
    </row>
    <row r="47" spans="1:3" ht="18" x14ac:dyDescent="0.4">
      <c r="B47" s="79"/>
      <c r="C47" s="83"/>
    </row>
    <row r="48" spans="1:3" ht="17.5" x14ac:dyDescent="0.35">
      <c r="C48" s="83"/>
    </row>
    <row r="49" spans="2:3" ht="18" x14ac:dyDescent="0.4">
      <c r="B49" s="79"/>
      <c r="C49" s="83"/>
    </row>
    <row r="50" spans="2:3" ht="17.5" x14ac:dyDescent="0.35">
      <c r="C50" s="83"/>
    </row>
    <row r="51" spans="2:3" ht="18" x14ac:dyDescent="0.4">
      <c r="B51" s="79"/>
      <c r="C51" s="83"/>
    </row>
    <row r="52" spans="2:3" ht="17.5" x14ac:dyDescent="0.35">
      <c r="C52" s="83"/>
    </row>
    <row r="53" spans="2:3" ht="18" x14ac:dyDescent="0.4">
      <c r="B53" s="79"/>
      <c r="C53" s="83"/>
    </row>
    <row r="54" spans="2:3" ht="18" x14ac:dyDescent="0.4">
      <c r="B54" s="79"/>
      <c r="C54" s="83"/>
    </row>
    <row r="55" spans="2:3" ht="17.5" x14ac:dyDescent="0.35">
      <c r="C55" s="83"/>
    </row>
    <row r="56" spans="2:3" ht="18" x14ac:dyDescent="0.4">
      <c r="B56" s="79"/>
      <c r="C56" s="83"/>
    </row>
    <row r="57" spans="2:3" ht="17.5" x14ac:dyDescent="0.35">
      <c r="C57" s="83"/>
    </row>
    <row r="58" spans="2:3" ht="18" x14ac:dyDescent="0.4">
      <c r="B58" s="79"/>
      <c r="C58" s="83"/>
    </row>
    <row r="59" spans="2:3" ht="17.5" x14ac:dyDescent="0.35">
      <c r="C59" s="83"/>
    </row>
    <row r="60" spans="2:3" ht="17.5" x14ac:dyDescent="0.35">
      <c r="C60" s="83"/>
    </row>
    <row r="61" spans="2:3" ht="17.5" x14ac:dyDescent="0.35">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91"/>
  <sheetViews>
    <sheetView zoomScaleNormal="100" workbookViewId="0">
      <pane xSplit="2" ySplit="3" topLeftCell="C23"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75.58203125" style="15" customWidth="1"/>
    <col min="4" max="4" width="11.58203125" style="14" customWidth="1"/>
    <col min="5" max="5" width="3.1640625" style="146" customWidth="1"/>
    <col min="6" max="6" width="8.75" style="145"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5">
      <c r="A1" s="161" t="str">
        <f>Registration!A1</f>
        <v>151st IEEE 802.15 WSN Session</v>
      </c>
      <c r="B1" s="162"/>
      <c r="C1" s="162"/>
      <c r="D1" s="162"/>
      <c r="E1" s="162"/>
      <c r="F1" s="163"/>
      <c r="H1" s="9"/>
    </row>
    <row r="2" spans="1:255" s="7" customFormat="1" ht="15" customHeight="1" thickBot="1" x14ac:dyDescent="0.4">
      <c r="A2" s="188" t="str">
        <f>_xlfn.CONCAT("Agenda for WG15 Mid-Week Plenary - ",TEXT(('AC Opening'!C2)+3,"DDDD, MMMM DD, YYYY"))</f>
        <v>Agenda for WG15 Mid-Week Plenary - Wednesday, July 17, 2024</v>
      </c>
      <c r="B2" s="189"/>
      <c r="C2" s="189"/>
      <c r="D2" s="189"/>
      <c r="E2" s="189"/>
      <c r="F2" s="190"/>
      <c r="H2" s="10"/>
    </row>
    <row r="3" spans="1:255" ht="25" customHeight="1" thickBot="1" x14ac:dyDescent="0.3">
      <c r="A3" s="46" t="s">
        <v>40</v>
      </c>
      <c r="B3" s="47" t="s">
        <v>43</v>
      </c>
      <c r="C3" s="48" t="s">
        <v>41</v>
      </c>
      <c r="D3" s="47" t="s">
        <v>44</v>
      </c>
      <c r="E3" s="186" t="s">
        <v>149</v>
      </c>
      <c r="F3" s="187"/>
      <c r="G3" s="45"/>
    </row>
    <row r="4" spans="1:255" s="6" customFormat="1" ht="15" customHeight="1" x14ac:dyDescent="0.3">
      <c r="A4" s="21"/>
      <c r="B4" s="8"/>
      <c r="C4" s="21" t="str">
        <f>'WG Opening'!C4</f>
        <v>MEETING CALLED TO ORDER</v>
      </c>
      <c r="D4" s="2" t="str">
        <f>'WG Opening'!D4</f>
        <v>Powell</v>
      </c>
      <c r="E4" s="147">
        <v>1</v>
      </c>
      <c r="F4" s="149">
        <f>TIME(10,30,0)</f>
        <v>0.4375</v>
      </c>
    </row>
    <row r="5" spans="1:255" s="6" customFormat="1" ht="15" customHeight="1" x14ac:dyDescent="0.3">
      <c r="A5" s="21">
        <f>'WG Opening'!A5</f>
        <v>1</v>
      </c>
      <c r="B5" s="21"/>
      <c r="C5" s="21" t="str">
        <f>'WG Opening'!C5</f>
        <v>ANNOUNCEMENTS (Don’t forget to announce your name and affiliation before you speak)</v>
      </c>
      <c r="D5" s="183" t="str">
        <f>'WG Opening'!D5</f>
        <v>Beecher</v>
      </c>
      <c r="E5" s="184">
        <v>5</v>
      </c>
      <c r="F5" s="185">
        <f>F4+TIME(0,E4,0)</f>
        <v>0.43819444444444444</v>
      </c>
    </row>
    <row r="6" spans="1:255" s="6" customFormat="1" ht="30" customHeight="1" x14ac:dyDescent="0.3">
      <c r="A6" s="21">
        <f>'WG Opening'!A6</f>
        <v>1.1000000000000001</v>
      </c>
      <c r="B6" s="21" t="str">
        <f>'WG Opening'!B6</f>
        <v>II</v>
      </c>
      <c r="C6" s="70" t="s">
        <v>164</v>
      </c>
      <c r="D6" s="183"/>
      <c r="E6" s="184"/>
      <c r="F6" s="185"/>
    </row>
    <row r="7" spans="1:255" s="6" customFormat="1" ht="45" customHeight="1" x14ac:dyDescent="0.3">
      <c r="A7" s="21" t="str">
        <f>'WG Opening'!A7</f>
        <v>1.1a</v>
      </c>
      <c r="B7" s="21" t="str">
        <f>'WG Opening'!B7</f>
        <v>II</v>
      </c>
      <c r="C7" s="71" t="s">
        <v>163</v>
      </c>
      <c r="D7" s="183"/>
      <c r="E7" s="184"/>
      <c r="F7" s="185"/>
    </row>
    <row r="8" spans="1:255" s="6" customFormat="1" ht="15" customHeight="1" x14ac:dyDescent="0.3">
      <c r="A8" s="21" t="str">
        <f>'WG Opening'!A8</f>
        <v>1.1b</v>
      </c>
      <c r="B8" s="21" t="str">
        <f>'WG Opening'!B8</f>
        <v>II</v>
      </c>
      <c r="C8" s="53" t="str">
        <f>'WG Opening'!C8</f>
        <v>This Mtg. is being held Mixed-Mode as per the vote in the 802 LMSC</v>
      </c>
      <c r="D8" s="183"/>
      <c r="E8" s="184"/>
      <c r="F8" s="185"/>
    </row>
    <row r="9" spans="1:255" s="6" customFormat="1" ht="15" customHeight="1" x14ac:dyDescent="0.3">
      <c r="A9" s="21" t="str">
        <f>'WG Opening'!A9</f>
        <v>1.1c</v>
      </c>
      <c r="B9" s="21" t="str">
        <f>'WG Opening'!B9</f>
        <v>II</v>
      </c>
      <c r="C9" s="53" t="str">
        <f>'WG Opening'!C9</f>
        <v>DirectVoteLive (DVL) for Closing Plenary [rem: highly recomm. to use one email for all 802 items]</v>
      </c>
      <c r="D9" s="183"/>
      <c r="E9" s="184"/>
      <c r="F9" s="185"/>
    </row>
    <row r="10" spans="1:255"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183"/>
      <c r="E10" s="184"/>
      <c r="F10" s="185"/>
    </row>
    <row r="11" spans="1:255" s="6" customFormat="1" ht="15" customHeight="1" x14ac:dyDescent="0.3">
      <c r="A11" s="21" t="str">
        <f>'WG Opening'!A11</f>
        <v>1.1e</v>
      </c>
      <c r="B11" s="21" t="str">
        <f>'WG Opening'!B11</f>
        <v>II</v>
      </c>
      <c r="C11" s="53" t="str">
        <f>'WG Opening'!C11</f>
        <v>Mixed-Mode Meeting Ground Rules &amp; 75% Criteria</v>
      </c>
      <c r="D11" s="183"/>
      <c r="E11" s="184"/>
      <c r="F11" s="185"/>
    </row>
    <row r="12" spans="1:255" s="6" customFormat="1" ht="15" customHeight="1" x14ac:dyDescent="0.3">
      <c r="A12" s="21" t="str">
        <f>'WG Opening'!A12</f>
        <v>1.1f</v>
      </c>
      <c r="B12" s="21" t="str">
        <f>'WG Opening'!B12</f>
        <v>II</v>
      </c>
      <c r="C12" s="53">
        <f>'WG Opening'!C12</f>
        <v>0</v>
      </c>
      <c r="D12" s="131">
        <f>'WG Opening'!D12</f>
        <v>0</v>
      </c>
      <c r="E12" s="147">
        <v>0</v>
      </c>
      <c r="F12" s="149">
        <f>F5+TIME(0,E5,0)</f>
        <v>0.44166666666666665</v>
      </c>
    </row>
    <row r="13" spans="1:255" s="6" customFormat="1" ht="15" customHeight="1" x14ac:dyDescent="0.3">
      <c r="A13" s="21" t="str">
        <f>'WG Opening'!A13</f>
        <v>1.1g</v>
      </c>
      <c r="B13" s="21" t="str">
        <f>'WG Opening'!B13</f>
        <v>II</v>
      </c>
      <c r="C13" s="53">
        <f>'WG Opening'!C13</f>
        <v>0</v>
      </c>
      <c r="D13" s="131">
        <f>'WG Opening'!D13</f>
        <v>0</v>
      </c>
      <c r="E13" s="147">
        <f>'WG Opening'!E13</f>
        <v>0</v>
      </c>
      <c r="F13" s="149">
        <f>F12+TIME(0,E12,0)</f>
        <v>0.44166666666666665</v>
      </c>
    </row>
    <row r="14" spans="1:255" s="6" customFormat="1" ht="15" customHeight="1" x14ac:dyDescent="0.3">
      <c r="A14" s="4"/>
      <c r="B14" s="8"/>
      <c r="D14" s="2"/>
      <c r="E14" s="147"/>
      <c r="F14" s="149">
        <f>F13+TIME(0,E13,0)</f>
        <v>0.44166666666666665</v>
      </c>
    </row>
    <row r="15" spans="1:255" s="6" customFormat="1" ht="15" customHeight="1" x14ac:dyDescent="0.3">
      <c r="A15" s="4">
        <v>2</v>
      </c>
      <c r="B15" s="8"/>
      <c r="C15" s="2" t="str">
        <f>'WG Opening'!C22</f>
        <v>GENERAL AND ADMINISTRATIVE</v>
      </c>
      <c r="D15" s="2" t="str">
        <f>'WG Opening'!D26</f>
        <v>Powell</v>
      </c>
      <c r="E15" s="147"/>
      <c r="F15" s="149">
        <f t="shared" ref="F15:F56" si="0">F14+TIME(0,E14,0)</f>
        <v>0.44166666666666665</v>
      </c>
    </row>
    <row r="16" spans="1:255" ht="15" customHeight="1" x14ac:dyDescent="0.3">
      <c r="A16" s="4" t="s">
        <v>101</v>
      </c>
      <c r="B16" s="1" t="s">
        <v>4</v>
      </c>
      <c r="C16" s="86" t="str">
        <f>'WG Opening'!C27</f>
        <v>WG ADMIN ITEMS - N/A</v>
      </c>
      <c r="D16" s="2" t="str">
        <f>'WG Opening'!D27</f>
        <v>Powell</v>
      </c>
      <c r="E16" s="147">
        <v>0</v>
      </c>
      <c r="F16" s="149">
        <f t="shared" si="0"/>
        <v>0.44166666666666665</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3">
      <c r="A17" s="14"/>
      <c r="C17" s="33"/>
      <c r="D17" s="2"/>
      <c r="E17" s="147">
        <v>0</v>
      </c>
      <c r="F17" s="149">
        <f t="shared" si="0"/>
        <v>0.44166666666666665</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3">
      <c r="A18" s="2">
        <f>'WG Opening'!A33</f>
        <v>3</v>
      </c>
      <c r="B18" s="2"/>
      <c r="C18" s="2" t="str">
        <f>'WG Opening'!C33</f>
        <v>FUTURE MTGS AND POLLS</v>
      </c>
      <c r="D18" s="2" t="str">
        <f>'WG Opening'!D33</f>
        <v>Powell</v>
      </c>
      <c r="E18" s="147"/>
      <c r="F18" s="149">
        <f t="shared" si="0"/>
        <v>0.44166666666666665</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3">
      <c r="A19" s="2" t="str">
        <f>'WG Opening'!A34</f>
        <v>3.1</v>
      </c>
      <c r="B19" s="2" t="str">
        <f>'WG Opening'!B34</f>
        <v>II</v>
      </c>
      <c r="C19" s="1" t="str">
        <f>'WG Opening'!C34</f>
        <v>SEPT. 2024 802 WIRELESS PLENARY MIXED MODE MTG. - PLAN OF RECORD AND MTG INFO</v>
      </c>
      <c r="D19" s="183" t="str">
        <f>'WG Opening'!D34</f>
        <v>Powell</v>
      </c>
      <c r="E19" s="184">
        <v>5</v>
      </c>
      <c r="F19" s="185">
        <f>F18+TIME(0,E18,0)</f>
        <v>0.44166666666666665</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3">
      <c r="A20" s="2" t="str">
        <f>'WG Opening'!A35</f>
        <v>3.1a</v>
      </c>
      <c r="B20" s="2" t="str">
        <f>'WG Opening'!B35</f>
        <v>II</v>
      </c>
      <c r="C20" s="28" t="str">
        <f>'WG Opening'!C35</f>
        <v>802.15 WG will hold its session Sept. 8-13, 2024, with the in-person part being held at the Hilton Waikola.</v>
      </c>
      <c r="D20" s="183"/>
      <c r="E20" s="184"/>
      <c r="F20" s="185"/>
    </row>
    <row r="21" spans="1:255" customFormat="1" ht="15" customHeight="1" x14ac:dyDescent="0.3">
      <c r="A21" s="2" t="str">
        <f>'WG Opening'!A36</f>
        <v>3.1b</v>
      </c>
      <c r="B21" s="2" t="str">
        <f>'WG Opening'!B36</f>
        <v>II</v>
      </c>
      <c r="C21" s="26" t="str">
        <f>'WG Opening'!C36</f>
        <v>The 802 Wireless Chairs Adv. Committee will be held 4pm to 5:30pm on Sun. Sept. 8, 2024</v>
      </c>
      <c r="D21" s="183"/>
      <c r="E21" s="184"/>
      <c r="F21" s="185"/>
    </row>
    <row r="22" spans="1:255" customFormat="1" ht="15" customHeight="1" x14ac:dyDescent="0.3">
      <c r="A22" s="2" t="str">
        <f>'WG Opening'!A37</f>
        <v>3.1c</v>
      </c>
      <c r="B22" s="2" t="str">
        <f>'WG Opening'!B37</f>
        <v>II</v>
      </c>
      <c r="C22" s="26" t="str">
        <f>'WG Opening'!C37</f>
        <v>The 802.15 AC will be held 5:30 to 6:30pm on Sun. Sept. 8, 2024</v>
      </c>
      <c r="D22" s="183"/>
      <c r="E22" s="184"/>
      <c r="F22" s="185"/>
    </row>
    <row r="23" spans="1:255" customFormat="1" ht="60" customHeight="1" x14ac:dyDescent="0.3">
      <c r="A23" s="2" t="str">
        <f>'WG Opening'!A38</f>
        <v>3.1d</v>
      </c>
      <c r="B23" s="2" t="str">
        <f>'WG Opening'!B38</f>
        <v>II</v>
      </c>
      <c r="C23" s="28" t="str">
        <f>'WG Opening'!C38</f>
        <v>802 (in-person) Mtg. Registration Fees &amp; Deadlines have been set at $600 until Friday, June 21st, 2024, $800 through Friday, August 16th, 2024, and $1000 after Friday, August 16th, 2024 
Additional In Hotel Stay Discount of $300
Student Rate $100</v>
      </c>
      <c r="D23" s="183"/>
      <c r="E23" s="184"/>
      <c r="F23" s="185"/>
    </row>
    <row r="24" spans="1:255" customFormat="1" ht="140" customHeight="1" x14ac:dyDescent="0.3">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3"/>
      <c r="E24" s="184"/>
      <c r="F24" s="185"/>
    </row>
    <row r="25" spans="1:255" ht="15" customHeight="1" x14ac:dyDescent="0.3">
      <c r="A25" s="2" t="str">
        <f>'WG Opening'!A40</f>
        <v>3.2</v>
      </c>
      <c r="B25" s="52" t="str">
        <f>'WG Opening'!B40</f>
        <v>II</v>
      </c>
      <c r="C25" s="52" t="str">
        <f>'WG Opening'!C40</f>
        <v>POLLS - In person and ePolls</v>
      </c>
      <c r="D25" s="1" t="str">
        <f>'WG Opening'!D40</f>
        <v>Beecher</v>
      </c>
      <c r="E25" s="147">
        <v>0</v>
      </c>
      <c r="F25" s="149">
        <f>F19+TIME(0,E19,0)</f>
        <v>0.44513888888888886</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7"/>
      <c r="F26" s="149">
        <f t="shared" si="0"/>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3">
      <c r="A27" s="2">
        <f>'WG Opening'!A42</f>
        <v>4</v>
      </c>
      <c r="B27" s="8"/>
      <c r="C27" s="2" t="s">
        <v>125</v>
      </c>
      <c r="D27" s="2" t="str">
        <f>'WG Opening'!D42</f>
        <v>Powell</v>
      </c>
      <c r="E27" s="147"/>
      <c r="F27" s="149">
        <f t="shared" si="0"/>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3">
      <c r="A28" s="2" t="str">
        <f>'WG Opening'!A43</f>
        <v>4.1</v>
      </c>
      <c r="B28" s="8" t="str">
        <f>'WG Opening'!B43</f>
        <v>DT</v>
      </c>
      <c r="C28" s="8" t="str">
        <f>'WG Opening'!C43</f>
        <v>TG 4ab UWB-NG Amendment</v>
      </c>
      <c r="D28" s="2" t="str">
        <f>'WG Opening'!D43</f>
        <v>Rolfe</v>
      </c>
      <c r="E28" s="147">
        <v>2</v>
      </c>
      <c r="F28" s="149">
        <f t="shared" si="0"/>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3">
      <c r="A29" s="2">
        <f>'WG Opening'!A44</f>
        <v>4.2</v>
      </c>
      <c r="B29" s="8" t="str">
        <f>'WG Opening'!B44</f>
        <v>DT</v>
      </c>
      <c r="C29" s="8" t="str">
        <f>'WG Opening'!C44</f>
        <v>SC WNG</v>
      </c>
      <c r="D29" s="2" t="str">
        <f>'WG Opening'!D44</f>
        <v>Rolfe</v>
      </c>
      <c r="E29" s="147">
        <v>0</v>
      </c>
      <c r="F29" s="149">
        <f t="shared" si="0"/>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3">
      <c r="A30" s="2">
        <f>'WG Opening'!A45</f>
        <v>4.3</v>
      </c>
      <c r="B30" s="8" t="str">
        <f>'WG Opening'!B45</f>
        <v>DT</v>
      </c>
      <c r="C30" s="8" t="str">
        <f>'WG Opening'!C45</f>
        <v>IG Access</v>
      </c>
      <c r="D30" s="2" t="str">
        <f>'WG Opening'!D45</f>
        <v>Rolfe</v>
      </c>
      <c r="E30" s="147">
        <v>2</v>
      </c>
      <c r="F30" s="149">
        <f t="shared" si="0"/>
        <v>0.44652777777777775</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3">
      <c r="A31" s="2">
        <f>'WG Opening'!A46</f>
        <v>4.4000000000000004</v>
      </c>
      <c r="B31" s="8" t="str">
        <f>'WG Opening'!B46</f>
        <v>DT</v>
      </c>
      <c r="C31" s="8" t="str">
        <f>'WG Opening'!C46</f>
        <v>Joint .15/.11 Mtg.</v>
      </c>
      <c r="D31" s="2" t="str">
        <f>'WG Opening'!D46</f>
        <v>Rolfe</v>
      </c>
      <c r="E31" s="147">
        <v>0</v>
      </c>
      <c r="F31" s="149">
        <f t="shared" si="0"/>
        <v>0.44791666666666663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3">
      <c r="A32" s="2">
        <f>'WG Opening'!A47</f>
        <v>4.5</v>
      </c>
      <c r="B32" s="8" t="str">
        <f>'WG Opening'!B47</f>
        <v>DT</v>
      </c>
      <c r="C32" s="8" t="str">
        <f>'WG Opening'!C47</f>
        <v>TG 4ac Privacy Amendment</v>
      </c>
      <c r="D32" s="2" t="str">
        <f>'WG Opening'!D47</f>
        <v>Kivinen</v>
      </c>
      <c r="E32" s="147">
        <v>2</v>
      </c>
      <c r="F32" s="149">
        <f t="shared" si="0"/>
        <v>0.44791666666666663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3">
      <c r="A33" s="2">
        <f>'WG Opening'!A48</f>
        <v>4.5999999999999996</v>
      </c>
      <c r="B33" s="8" t="str">
        <f>'WG Opening'!B48</f>
        <v>DT</v>
      </c>
      <c r="C33" s="8" t="str">
        <f>'WG Opening'!C48</f>
        <v>SC IETF - update at WG15 Mid-Week</v>
      </c>
      <c r="D33" s="2" t="str">
        <f>'WG Opening'!D48</f>
        <v>Kivinen</v>
      </c>
      <c r="E33" s="147">
        <v>15</v>
      </c>
      <c r="F33" s="149">
        <f t="shared" si="0"/>
        <v>0.44930555555555551</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3">
      <c r="A34" s="2">
        <f>'WG Opening'!A49</f>
        <v>4.7</v>
      </c>
      <c r="B34" s="8" t="str">
        <f>'WG Opening'!B49</f>
        <v>DT</v>
      </c>
      <c r="C34" s="8" t="str">
        <f>'WG Opening'!C49</f>
        <v>IG Crypto</v>
      </c>
      <c r="D34" s="2" t="str">
        <f>'WG Opening'!D49</f>
        <v>Kivinen</v>
      </c>
      <c r="E34" s="147">
        <v>15</v>
      </c>
      <c r="F34" s="149">
        <f t="shared" si="0"/>
        <v>0.4597222222222222</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3">
      <c r="A35" s="2">
        <f>'WG Opening'!A50</f>
        <v>4.8</v>
      </c>
      <c r="B35" s="8" t="str">
        <f>'WG Opening'!B50</f>
        <v>DT</v>
      </c>
      <c r="C35" s="8" t="str">
        <f>'WG Opening'!C50</f>
        <v>TG 4ad NG-SUN PHYs Amendment</v>
      </c>
      <c r="D35" s="2" t="str">
        <f>'WG Opening'!D50</f>
        <v>Beecher</v>
      </c>
      <c r="E35" s="147">
        <v>2</v>
      </c>
      <c r="F35" s="149">
        <f t="shared" si="0"/>
        <v>0.47013888888888888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3">
      <c r="A36" s="2">
        <f>'WG Opening'!A51</f>
        <v>4.9000000000000004</v>
      </c>
      <c r="B36" s="8" t="str">
        <f>'WG Opening'!B51</f>
        <v>DT</v>
      </c>
      <c r="C36" s="8" t="str">
        <f>'WG Opening'!C51</f>
        <v>Joint .15/.1 Mtg.</v>
      </c>
      <c r="D36" s="2" t="str">
        <f>'WG Opening'!D51</f>
        <v>Beecher</v>
      </c>
      <c r="E36" s="147">
        <v>2</v>
      </c>
      <c r="F36" s="149">
        <f t="shared" si="0"/>
        <v>0.47152777777777777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3">
      <c r="A37" s="2" t="str">
        <f>'WG Opening'!A52</f>
        <v>4.10</v>
      </c>
      <c r="B37" s="8" t="str">
        <f>'WG Opening'!B52</f>
        <v>DT</v>
      </c>
      <c r="C37" s="8" t="str">
        <f>'WG Opening'!C52</f>
        <v>SC MAINT/RULES</v>
      </c>
      <c r="D37" s="2" t="str">
        <f>'WG Opening'!D52</f>
        <v>Beecher</v>
      </c>
      <c r="E37" s="147">
        <v>2</v>
      </c>
      <c r="F37" s="149">
        <f t="shared" si="0"/>
        <v>0.47291666666666665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3">
      <c r="A38" s="2">
        <f>'WG Opening'!A53</f>
        <v>4.1100000000000003</v>
      </c>
      <c r="B38" s="8" t="str">
        <f>'WG Opening'!B53</f>
        <v>DT</v>
      </c>
      <c r="C38" s="8" t="str">
        <f>'WG Opening'!C53</f>
        <v>TG 4me Revision to 2020</v>
      </c>
      <c r="D38" s="2" t="str">
        <f>'WG Opening'!D53</f>
        <v>Stuebing</v>
      </c>
      <c r="E38" s="147">
        <v>2</v>
      </c>
      <c r="F38" s="149">
        <f t="shared" si="0"/>
        <v>0.47430555555555554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3">
      <c r="A39" s="2">
        <f>'WG Opening'!A54</f>
        <v>4.12</v>
      </c>
      <c r="B39" s="8" t="str">
        <f>'WG Opening'!B54</f>
        <v>DT</v>
      </c>
      <c r="C39" s="8" t="str">
        <f>'WG Opening'!C54</f>
        <v>TG 6ma BAN/VAN Revision</v>
      </c>
      <c r="D39" s="2" t="str">
        <f>'WG Opening'!D54</f>
        <v>Kohno</v>
      </c>
      <c r="E39" s="147">
        <v>2</v>
      </c>
      <c r="F39" s="149">
        <f t="shared" si="0"/>
        <v>0.47569444444444442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3">
      <c r="A40" s="2" t="str">
        <f>'WG Opening'!A55</f>
        <v>4.13</v>
      </c>
      <c r="B40" s="8" t="str">
        <f>'WG Opening'!B55</f>
        <v>DT</v>
      </c>
      <c r="C40" s="8" t="str">
        <f>'WG Opening'!C55</f>
        <v>TG 7a OCC Amendment</v>
      </c>
      <c r="D40" s="2" t="str">
        <f>'WG Opening'!D55</f>
        <v>Jang</v>
      </c>
      <c r="E40" s="147">
        <v>2</v>
      </c>
      <c r="F40" s="149">
        <f t="shared" si="0"/>
        <v>0.4770833333333333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3">
      <c r="A41" s="2">
        <f>'WG Opening'!A56</f>
        <v>4.1399999999999997</v>
      </c>
      <c r="B41" s="8" t="str">
        <f>'WG Opening'!B56</f>
        <v>DT</v>
      </c>
      <c r="C41" s="8" t="str">
        <f>'WG Opening'!C56</f>
        <v>IG NG-OCC</v>
      </c>
      <c r="D41" s="2" t="str">
        <f>'WG Opening'!D56</f>
        <v>Jang</v>
      </c>
      <c r="E41" s="147">
        <v>2</v>
      </c>
      <c r="F41" s="149">
        <f t="shared" si="0"/>
        <v>0.47847222222222219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3">
      <c r="A42" s="2" t="str">
        <f>'WG Opening'!A57</f>
        <v>4.15</v>
      </c>
      <c r="B42" s="8" t="str">
        <f>'WG Opening'!B57</f>
        <v>DT</v>
      </c>
      <c r="C42" s="8" t="str">
        <f>'WG Opening'!C57</f>
        <v>TG 14 UWB-AHN New Standard - IN HIBERNATION</v>
      </c>
      <c r="D42" s="2" t="str">
        <f>'WG Opening'!D57</f>
        <v>Beecher</v>
      </c>
      <c r="E42" s="147">
        <v>0</v>
      </c>
      <c r="F42" s="149">
        <f t="shared" si="0"/>
        <v>0.47986111111111107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3">
      <c r="A43" s="2" t="str">
        <f>'WG Opening'!A58</f>
        <v>4.16</v>
      </c>
      <c r="B43" s="8" t="str">
        <f>'WG Opening'!B58</f>
        <v>DT</v>
      </c>
      <c r="C43" s="8" t="str">
        <f>'WG Opening'!C58</f>
        <v>TG 15 NB-AHN New Standard - IN HIBERNATION</v>
      </c>
      <c r="D43" s="2" t="str">
        <f>'WG Opening'!D58</f>
        <v>Powell</v>
      </c>
      <c r="E43" s="147">
        <v>0</v>
      </c>
      <c r="F43" s="149">
        <f t="shared" si="0"/>
        <v>0.47986111111111107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3">
      <c r="A44" s="2" t="str">
        <f>'WG Opening'!A59</f>
        <v>4.17</v>
      </c>
      <c r="B44" s="8" t="str">
        <f>'WG Opening'!B59</f>
        <v>DT</v>
      </c>
      <c r="C44" s="8" t="str">
        <f>'WG Opening'!C59</f>
        <v>TG 16t Lic-NB Amendment</v>
      </c>
      <c r="D44" s="2" t="str">
        <f>'WG Opening'!D59</f>
        <v>Godfrey</v>
      </c>
      <c r="E44" s="147">
        <v>2</v>
      </c>
      <c r="F44" s="149">
        <f t="shared" si="0"/>
        <v>0.47986111111111107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3">
      <c r="A45" s="2" t="str">
        <f>'WG Opening'!A60</f>
        <v>4.18</v>
      </c>
      <c r="B45" s="8" t="str">
        <f>'WG Opening'!B60</f>
        <v>DT</v>
      </c>
      <c r="C45" s="8" t="str">
        <f>'WG Opening'!C60</f>
        <v>SC THz - not meeting this session</v>
      </c>
      <c r="D45" s="2" t="str">
        <f>'WG Opening'!D60</f>
        <v>Kurner</v>
      </c>
      <c r="E45" s="147">
        <v>0</v>
      </c>
      <c r="F45" s="149">
        <f t="shared" si="0"/>
        <v>0.48124999999999996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3">
      <c r="A46" s="2">
        <v>4.1900000000000004</v>
      </c>
      <c r="B46" s="2" t="s">
        <v>3</v>
      </c>
      <c r="C46" s="23" t="s">
        <v>25</v>
      </c>
      <c r="D46" s="23" t="s">
        <v>154</v>
      </c>
      <c r="E46" s="148">
        <v>10</v>
      </c>
      <c r="F46" s="149">
        <f t="shared" si="0"/>
        <v>0.48124999999999996</v>
      </c>
      <c r="G46" s="78"/>
      <c r="H46" s="64"/>
      <c r="I46" s="64"/>
      <c r="J46" s="2"/>
    </row>
    <row r="47" spans="1:255" customFormat="1" ht="15" customHeight="1" x14ac:dyDescent="0.3">
      <c r="A47" s="151" t="s">
        <v>232</v>
      </c>
      <c r="B47" s="2" t="s">
        <v>3</v>
      </c>
      <c r="C47" s="23"/>
      <c r="D47" s="23"/>
      <c r="E47" s="148">
        <v>0</v>
      </c>
      <c r="F47" s="149">
        <f t="shared" si="0"/>
        <v>0.48819444444444438</v>
      </c>
      <c r="G47" s="78"/>
      <c r="H47" s="64"/>
      <c r="I47" s="64"/>
      <c r="J47" s="2"/>
    </row>
    <row r="48" spans="1:255" customFormat="1" ht="15" customHeight="1" x14ac:dyDescent="0.3">
      <c r="A48" s="2">
        <v>4.21</v>
      </c>
      <c r="B48" s="2" t="s">
        <v>3</v>
      </c>
      <c r="C48" s="23"/>
      <c r="D48" s="23"/>
      <c r="E48" s="148">
        <v>0</v>
      </c>
      <c r="F48" s="149">
        <f t="shared" si="0"/>
        <v>0.48819444444444438</v>
      </c>
      <c r="G48" s="78"/>
      <c r="H48" s="64"/>
      <c r="I48" s="64"/>
      <c r="J48" s="2"/>
    </row>
    <row r="49" spans="1:255" customFormat="1" ht="15" customHeight="1" x14ac:dyDescent="0.3">
      <c r="A49" s="2">
        <v>4.22</v>
      </c>
      <c r="B49" s="2" t="s">
        <v>3</v>
      </c>
      <c r="C49" s="23"/>
      <c r="D49" s="23"/>
      <c r="E49" s="148">
        <v>0</v>
      </c>
      <c r="F49" s="149">
        <f t="shared" si="0"/>
        <v>0.48819444444444438</v>
      </c>
      <c r="G49" s="78"/>
      <c r="H49" s="64"/>
      <c r="I49" s="64"/>
      <c r="J49" s="2"/>
    </row>
    <row r="50" spans="1:255" ht="15" customHeight="1" x14ac:dyDescent="0.3">
      <c r="A50" s="4"/>
      <c r="B50" s="2"/>
      <c r="C50" s="12"/>
      <c r="D50" s="2"/>
      <c r="E50" s="147">
        <v>0</v>
      </c>
      <c r="F50" s="149">
        <f t="shared" si="0"/>
        <v>0.48819444444444438</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3">
      <c r="A51" s="2" t="str">
        <f>'WG Opening'!A62</f>
        <v>5</v>
      </c>
      <c r="B51" s="2"/>
      <c r="C51" s="2" t="str">
        <f>'WG Opening'!C62</f>
        <v>NEW BUSINESS</v>
      </c>
      <c r="D51" s="2" t="str">
        <f>'WG Opening'!D62</f>
        <v>Powell</v>
      </c>
      <c r="E51" s="147">
        <v>1</v>
      </c>
      <c r="F51" s="149">
        <f t="shared" si="0"/>
        <v>0.48819444444444438</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3">
      <c r="A52" s="19"/>
      <c r="B52" s="2"/>
      <c r="C52" s="20"/>
      <c r="D52" s="2"/>
      <c r="E52" s="147"/>
      <c r="F52" s="149">
        <f t="shared" si="0"/>
        <v>0.48888888888888882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x14ac:dyDescent="0.3">
      <c r="A53" s="2">
        <f>'WG Opening'!A64</f>
        <v>6</v>
      </c>
      <c r="B53" s="2"/>
      <c r="C53" s="2" t="str">
        <f>'WG Opening'!C64</f>
        <v>AOB</v>
      </c>
      <c r="D53" s="2" t="str">
        <f>'WG Opening'!D64</f>
        <v>Powell</v>
      </c>
      <c r="E53" s="147">
        <v>1</v>
      </c>
      <c r="F53" s="149">
        <f t="shared" si="0"/>
        <v>0.48888888888888882</v>
      </c>
    </row>
    <row r="54" spans="1:255" customFormat="1" x14ac:dyDescent="0.3">
      <c r="A54" s="4"/>
      <c r="B54" s="2"/>
      <c r="C54" s="28"/>
      <c r="D54" s="2"/>
      <c r="E54" s="147"/>
      <c r="F54" s="149">
        <f t="shared" si="0"/>
        <v>0.48958333333333326</v>
      </c>
    </row>
    <row r="55" spans="1:255" ht="15" customHeight="1" x14ac:dyDescent="0.3">
      <c r="A55" s="2" t="str">
        <f>'WG Opening'!A66</f>
        <v>7</v>
      </c>
      <c r="B55" s="2"/>
      <c r="C55" s="1" t="s">
        <v>216</v>
      </c>
      <c r="D55" s="2" t="str">
        <f>'WG Opening'!D66</f>
        <v>Powell</v>
      </c>
      <c r="E55" s="147">
        <v>1</v>
      </c>
      <c r="F55" s="149">
        <f t="shared" si="0"/>
        <v>0.48958333333333326</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3">
      <c r="A56" s="4"/>
      <c r="B56" s="2"/>
      <c r="C56" s="2"/>
      <c r="D56" s="2"/>
      <c r="E56" s="143"/>
      <c r="F56" s="149">
        <f t="shared" si="0"/>
        <v>0.4902777777777777</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3">
      <c r="A57" s="4"/>
      <c r="B57" s="2"/>
      <c r="C57" s="2"/>
      <c r="D57" s="2"/>
      <c r="E57" s="143"/>
      <c r="F57" s="149"/>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3">
      <c r="A58" s="19"/>
      <c r="B58" s="2" t="s">
        <v>5</v>
      </c>
      <c r="C58" s="5" t="str">
        <f>'WG Opening'!C69</f>
        <v>ME - Motion, External        MI - Motion, Internal</v>
      </c>
      <c r="D58" s="2"/>
      <c r="E58" s="143" t="s">
        <v>5</v>
      </c>
      <c r="F58" s="149"/>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3">
      <c r="A59" s="19" t="s">
        <v>5</v>
      </c>
      <c r="B59" s="2"/>
      <c r="C59" s="5" t="str">
        <f>'WG Opening'!C70</f>
        <v>DT - Discussion Topic         II - Information Item</v>
      </c>
      <c r="D59" s="2"/>
      <c r="E59" s="143"/>
      <c r="F59" s="143"/>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5" x14ac:dyDescent="0.3">
      <c r="A60" s="19"/>
      <c r="B60" s="2"/>
      <c r="C60" s="5" t="str">
        <f>'WG Opening'!C71</f>
        <v>Category  (* = consent agenda)</v>
      </c>
      <c r="D60" s="2"/>
      <c r="E60" s="143"/>
      <c r="F60" s="149"/>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5" x14ac:dyDescent="0.3">
      <c r="A61" s="24"/>
      <c r="B61" s="2"/>
      <c r="C61" s="13"/>
      <c r="D61" s="2"/>
      <c r="E61" s="143"/>
      <c r="F61" s="149"/>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5"/>
    </row>
    <row r="63" spans="1:255" x14ac:dyDescent="0.25">
      <c r="C63" s="14"/>
      <c r="E63" s="145"/>
    </row>
    <row r="64" spans="1:255" x14ac:dyDescent="0.25">
      <c r="C64" s="14"/>
      <c r="E64" s="145"/>
    </row>
    <row r="65" spans="1:5" x14ac:dyDescent="0.25">
      <c r="C65" s="14"/>
      <c r="E65" s="145"/>
    </row>
    <row r="66" spans="1:5" x14ac:dyDescent="0.25">
      <c r="C66" s="14"/>
      <c r="E66" s="145"/>
    </row>
    <row r="67" spans="1:5" x14ac:dyDescent="0.25">
      <c r="C67" s="14"/>
      <c r="E67" s="145"/>
    </row>
    <row r="68" spans="1:5" x14ac:dyDescent="0.25">
      <c r="C68" s="14"/>
      <c r="E68" s="145"/>
    </row>
    <row r="69" spans="1:5" x14ac:dyDescent="0.25">
      <c r="C69" s="14"/>
      <c r="E69" s="145"/>
    </row>
    <row r="70" spans="1:5" x14ac:dyDescent="0.25">
      <c r="A70" s="14"/>
      <c r="C70" s="14"/>
      <c r="E70" s="145"/>
    </row>
    <row r="71" spans="1:5" x14ac:dyDescent="0.25">
      <c r="A71" s="14"/>
      <c r="C71" s="14"/>
      <c r="E71" s="145"/>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5"/>
    </row>
    <row r="88" spans="1:5" ht="16.5" customHeight="1" x14ac:dyDescent="0.25">
      <c r="A88" s="14"/>
      <c r="C88" s="14"/>
      <c r="E88" s="145"/>
    </row>
    <row r="89" spans="1:5" ht="16.5" customHeight="1" x14ac:dyDescent="0.25">
      <c r="A89" s="14"/>
      <c r="C89" s="14"/>
      <c r="E89" s="145"/>
    </row>
    <row r="90" spans="1:5" ht="16.5" customHeight="1" x14ac:dyDescent="0.25">
      <c r="A90" s="14"/>
      <c r="C90" s="14"/>
      <c r="E90" s="145"/>
    </row>
    <row r="91" spans="1:5" x14ac:dyDescent="0.25">
      <c r="A91" s="14"/>
      <c r="C91" s="14"/>
      <c r="E91" s="14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 x14ac:dyDescent="0.25"/>
  <cols>
    <col min="1" max="1" width="5.58203125" style="18" customWidth="1"/>
    <col min="2" max="2" width="3.58203125" style="14" customWidth="1"/>
    <col min="3" max="3" width="62.83203125" style="15" customWidth="1"/>
    <col min="4" max="4" width="11.58203125" style="14" customWidth="1"/>
    <col min="5" max="5" width="3.1640625" style="146" customWidth="1"/>
    <col min="6" max="6" width="8.75" style="145" customWidth="1"/>
    <col min="7" max="7" width="9"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5">
      <c r="A1" s="161" t="str">
        <f>Registration!A1</f>
        <v>151st IEEE 802.15 WSN Session</v>
      </c>
      <c r="B1" s="162"/>
      <c r="C1" s="162"/>
      <c r="D1" s="162"/>
      <c r="E1" s="162"/>
      <c r="F1" s="163"/>
      <c r="G1" s="87"/>
      <c r="H1" s="60"/>
      <c r="I1" s="60"/>
      <c r="J1" s="65"/>
    </row>
    <row r="2" spans="1:256" s="7" customFormat="1" ht="15" customHeight="1" thickBot="1" x14ac:dyDescent="0.4">
      <c r="A2" s="188" t="str">
        <f>_xlfn.CONCAT("Agenda for WG15 Closing Plenary - ",TEXT(('AC Opening'!C2)+4,"DDDD, MMMM DD, YYYY"))</f>
        <v>Agenda for WG15 Closing Plenary - Thursday, July 18, 2024</v>
      </c>
      <c r="B2" s="189"/>
      <c r="C2" s="189"/>
      <c r="D2" s="189"/>
      <c r="E2" s="189"/>
      <c r="F2" s="190"/>
      <c r="G2" s="87"/>
      <c r="H2" s="59"/>
      <c r="I2" s="59"/>
      <c r="J2" s="65"/>
    </row>
    <row r="3" spans="1:256" ht="25" customHeight="1" thickBot="1" x14ac:dyDescent="0.3">
      <c r="A3" s="46" t="s">
        <v>40</v>
      </c>
      <c r="B3" s="47" t="s">
        <v>43</v>
      </c>
      <c r="C3" s="48" t="s">
        <v>41</v>
      </c>
      <c r="D3" s="47" t="s">
        <v>44</v>
      </c>
      <c r="E3" s="186" t="s">
        <v>149</v>
      </c>
      <c r="F3" s="187"/>
      <c r="G3" s="66"/>
    </row>
    <row r="4" spans="1:256" customFormat="1" ht="15" customHeight="1" x14ac:dyDescent="0.3">
      <c r="A4" s="21"/>
      <c r="B4" s="21"/>
      <c r="C4" s="21" t="str">
        <f>'WG Opening'!C4</f>
        <v>MEETING CALLED TO ORDER</v>
      </c>
      <c r="D4" s="2" t="str">
        <f>'WG Opening'!D4</f>
        <v>Powell</v>
      </c>
      <c r="E4" s="144">
        <v>1</v>
      </c>
      <c r="F4" s="150">
        <f>TIME(16,0,0)</f>
        <v>0.66666666666666663</v>
      </c>
      <c r="G4" s="78"/>
      <c r="H4" s="61"/>
      <c r="I4" s="61"/>
      <c r="J4" s="67"/>
    </row>
    <row r="5" spans="1:256" s="6" customFormat="1" ht="15" customHeight="1" x14ac:dyDescent="0.3">
      <c r="A5" s="21">
        <f>'WG Opening'!A5</f>
        <v>1</v>
      </c>
      <c r="B5" s="21"/>
      <c r="C5" s="21" t="str">
        <f>'WG Opening'!C5</f>
        <v>ANNOUNCEMENTS (Don’t forget to announce your name and affiliation before you speak)</v>
      </c>
      <c r="D5" s="183" t="str">
        <f>'WG Opening'!D5</f>
        <v>Beecher</v>
      </c>
      <c r="E5" s="201">
        <v>5</v>
      </c>
      <c r="F5" s="185">
        <f>F4+TIME(0,E4,0)</f>
        <v>0.66736111111111107</v>
      </c>
      <c r="G5" s="88"/>
      <c r="H5" s="62"/>
      <c r="I5" s="62"/>
      <c r="J5" s="68"/>
    </row>
    <row r="6" spans="1:256" s="6" customFormat="1" ht="30" customHeight="1" x14ac:dyDescent="0.3">
      <c r="A6" s="21">
        <f>'WG Opening'!A6</f>
        <v>1.1000000000000001</v>
      </c>
      <c r="B6" s="21" t="str">
        <f>'WG Opening'!B6</f>
        <v>II</v>
      </c>
      <c r="C6" s="70" t="s">
        <v>164</v>
      </c>
      <c r="D6" s="183"/>
      <c r="E6" s="201"/>
      <c r="F6" s="185"/>
      <c r="G6" s="88"/>
      <c r="H6" s="62"/>
      <c r="I6" s="62"/>
      <c r="J6" s="68"/>
    </row>
    <row r="7" spans="1:256" s="6" customFormat="1" ht="45" customHeight="1" x14ac:dyDescent="0.3">
      <c r="A7" s="21" t="str">
        <f>'WG Opening'!A7</f>
        <v>1.1a</v>
      </c>
      <c r="B7" s="21" t="str">
        <f>'WG Opening'!B7</f>
        <v>II</v>
      </c>
      <c r="C7" s="71" t="s">
        <v>163</v>
      </c>
      <c r="D7" s="183"/>
      <c r="E7" s="201"/>
      <c r="F7" s="185"/>
      <c r="G7" s="88"/>
      <c r="H7" s="62"/>
      <c r="I7" s="62"/>
      <c r="J7" s="68"/>
    </row>
    <row r="8" spans="1:256" s="6" customFormat="1" ht="15" customHeight="1" x14ac:dyDescent="0.3">
      <c r="A8" s="21" t="str">
        <f>'WG Opening'!A8</f>
        <v>1.1b</v>
      </c>
      <c r="B8" s="21" t="str">
        <f>'WG Opening'!B8</f>
        <v>II</v>
      </c>
      <c r="C8" s="53" t="str">
        <f>'WG Opening'!C8</f>
        <v>This Mtg. is being held Mixed-Mode as per the vote in the 802 LMSC</v>
      </c>
      <c r="D8" s="183"/>
      <c r="E8" s="201"/>
      <c r="F8" s="185"/>
      <c r="G8" s="88"/>
      <c r="H8" s="62"/>
      <c r="I8" s="62"/>
      <c r="J8" s="68"/>
    </row>
    <row r="9" spans="1:256" s="6" customFormat="1" ht="30" customHeight="1" x14ac:dyDescent="0.3">
      <c r="A9" s="21" t="str">
        <f>'WG Opening'!A9</f>
        <v>1.1c</v>
      </c>
      <c r="B9" s="21" t="str">
        <f>'WG Opening'!B9</f>
        <v>II</v>
      </c>
      <c r="C9" s="53" t="str">
        <f>'WG Opening'!C9</f>
        <v>DirectVoteLive (DVL) for Closing Plenary [rem: highly recomm. to use one email for all 802 items]</v>
      </c>
      <c r="D9" s="183"/>
      <c r="E9" s="201"/>
      <c r="F9" s="185"/>
      <c r="G9" s="88"/>
      <c r="H9" s="62"/>
      <c r="I9" s="62"/>
      <c r="J9" s="68"/>
    </row>
    <row r="10" spans="1:256" s="6" customFormat="1" ht="30" customHeight="1" x14ac:dyDescent="0.3">
      <c r="A10" s="21" t="str">
        <f>'WG Opening'!A10</f>
        <v>1.1d</v>
      </c>
      <c r="B10" s="21" t="str">
        <f>'WG Opening'!B10</f>
        <v>II</v>
      </c>
      <c r="C10" s="53" t="str">
        <f>'WG Opening'!C10</f>
        <v>All motions for WG closing are due to WG Chair (Clint Powell), and WG Vice-Chair (Phil Beecher) immediately after the close of your last mtg.</v>
      </c>
      <c r="D10" s="183"/>
      <c r="E10" s="201"/>
      <c r="F10" s="185"/>
      <c r="G10" s="88"/>
      <c r="H10" s="62"/>
      <c r="I10" s="62"/>
      <c r="J10" s="68"/>
    </row>
    <row r="11" spans="1:256" s="6" customFormat="1" ht="15" customHeight="1" x14ac:dyDescent="0.3">
      <c r="A11" s="21" t="str">
        <f>'WG Opening'!A11</f>
        <v>1.1e</v>
      </c>
      <c r="B11" s="21" t="str">
        <f>'WG Opening'!B11</f>
        <v>II</v>
      </c>
      <c r="C11" s="53" t="str">
        <f>'WG Opening'!C11</f>
        <v>Mixed-Mode Meeting Ground Rules &amp; 75% Criteria</v>
      </c>
      <c r="D11" s="183"/>
      <c r="E11" s="201"/>
      <c r="F11" s="185"/>
      <c r="G11" s="88"/>
      <c r="H11" s="62"/>
      <c r="I11" s="62"/>
      <c r="J11" s="68"/>
    </row>
    <row r="12" spans="1:256" s="6" customFormat="1" ht="15" customHeight="1" x14ac:dyDescent="0.3">
      <c r="A12" s="21" t="str">
        <f>'WG Opening'!A12</f>
        <v>1.1f</v>
      </c>
      <c r="B12" s="21" t="str">
        <f>'WG Opening'!B12</f>
        <v>II</v>
      </c>
      <c r="C12" s="53">
        <f>'WG Opening'!C12</f>
        <v>0</v>
      </c>
      <c r="D12" s="21">
        <f>'WG Opening'!D12</f>
        <v>0</v>
      </c>
      <c r="E12" s="143">
        <f>'WG Opening'!E12</f>
        <v>0</v>
      </c>
      <c r="F12" s="149">
        <f>F5+TIME(0,E5,0)</f>
        <v>0.67083333333333328</v>
      </c>
      <c r="G12" s="88"/>
      <c r="H12" s="62"/>
      <c r="I12" s="62"/>
      <c r="J12" s="68"/>
    </row>
    <row r="13" spans="1:256" s="6" customFormat="1" ht="15" customHeight="1" x14ac:dyDescent="0.3">
      <c r="A13" s="21" t="str">
        <f>'WG Opening'!A13</f>
        <v>1.1g</v>
      </c>
      <c r="B13" s="21" t="str">
        <f>'WG Opening'!B13</f>
        <v>II</v>
      </c>
      <c r="C13" s="53">
        <f>'WG Opening'!C13</f>
        <v>0</v>
      </c>
      <c r="D13" s="21">
        <f>'WG Opening'!D13</f>
        <v>0</v>
      </c>
      <c r="E13" s="143">
        <f>'WG Opening'!E13</f>
        <v>0</v>
      </c>
      <c r="F13" s="149">
        <f>F12+TIME(0,E12,0)</f>
        <v>0.67083333333333328</v>
      </c>
      <c r="G13" s="88"/>
      <c r="H13" s="62"/>
      <c r="I13" s="62"/>
      <c r="J13" s="68"/>
    </row>
    <row r="14" spans="1:256" customFormat="1" ht="15" customHeight="1" x14ac:dyDescent="0.3">
      <c r="A14" s="2"/>
      <c r="B14" s="2"/>
      <c r="C14" s="27"/>
      <c r="D14" s="2"/>
      <c r="E14" s="144"/>
      <c r="F14" s="149">
        <f>F13+TIME(0,E13,0)</f>
        <v>0.67083333333333328</v>
      </c>
      <c r="G14" s="78"/>
      <c r="H14" s="61"/>
      <c r="I14" s="61"/>
      <c r="J14" s="67"/>
    </row>
    <row r="15" spans="1:256" s="6" customFormat="1" ht="15" customHeight="1" x14ac:dyDescent="0.3">
      <c r="A15" s="25">
        <f>'WG Opening'!A22</f>
        <v>2</v>
      </c>
      <c r="B15" s="25"/>
      <c r="C15" s="25" t="str">
        <f>'WG Opening'!C22</f>
        <v>GENERAL AND ADMINISTRATIVE</v>
      </c>
      <c r="D15" s="2" t="str">
        <f>'WG Opening'!D26</f>
        <v>Powell</v>
      </c>
      <c r="E15" s="143"/>
      <c r="F15" s="149">
        <f t="shared" ref="F15:F18" si="0">F14+TIME(0,E14,0)</f>
        <v>0.67083333333333328</v>
      </c>
      <c r="G15" s="88"/>
      <c r="H15" s="62"/>
      <c r="I15" s="62"/>
      <c r="J15" s="68"/>
    </row>
    <row r="16" spans="1:256" ht="15" customHeight="1" x14ac:dyDescent="0.3">
      <c r="A16" s="25">
        <f>'WG Opening'!A23</f>
        <v>2.1</v>
      </c>
      <c r="B16" s="25" t="str">
        <f>'WG Opening'!B23</f>
        <v>II</v>
      </c>
      <c r="C16" s="86" t="str">
        <f>'WG Opening'!C27</f>
        <v>WG ADMIN ITEMS - N/A</v>
      </c>
      <c r="D16" s="2" t="str">
        <f>'WG Opening'!D27</f>
        <v>Powell</v>
      </c>
      <c r="E16" s="143">
        <v>0</v>
      </c>
      <c r="F16" s="149">
        <f t="shared" si="0"/>
        <v>0.67083333333333328</v>
      </c>
      <c r="G16" s="88"/>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3">
      <c r="A17" s="2"/>
      <c r="B17" s="2"/>
      <c r="C17" s="27"/>
      <c r="D17" s="2"/>
      <c r="E17" s="144"/>
      <c r="F17" s="149">
        <f t="shared" si="0"/>
        <v>0.67083333333333328</v>
      </c>
      <c r="G17" s="78"/>
      <c r="H17" s="61"/>
      <c r="I17" s="61"/>
      <c r="J17" s="67"/>
    </row>
    <row r="18" spans="1:256" ht="15" customHeight="1" x14ac:dyDescent="0.3">
      <c r="A18" s="2">
        <f>'WG Opening'!A33</f>
        <v>3</v>
      </c>
      <c r="B18" s="2"/>
      <c r="C18" s="2" t="str">
        <f>'WG Opening'!C33</f>
        <v>FUTURE MTGS AND POLLS</v>
      </c>
      <c r="D18" s="2" t="str">
        <f>'WG Opening'!D33</f>
        <v>Powell</v>
      </c>
      <c r="E18" s="144"/>
      <c r="F18" s="149">
        <f t="shared" si="0"/>
        <v>0.67083333333333328</v>
      </c>
      <c r="G18" s="88"/>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3">
      <c r="A19" s="2" t="str">
        <f>'WG Opening'!A34</f>
        <v>3.1</v>
      </c>
      <c r="B19" s="2" t="str">
        <f>'WG Opening'!B34</f>
        <v>II</v>
      </c>
      <c r="C19" s="1" t="str">
        <f>'WG Mid-Week'!C19</f>
        <v>SEPT. 2024 802 WIRELESS PLENARY MIXED MODE MTG. - PLAN OF RECORD AND MTG INFO</v>
      </c>
      <c r="D19" s="183" t="str">
        <f>'WG Opening'!D34</f>
        <v>Powell</v>
      </c>
      <c r="E19" s="202">
        <v>5</v>
      </c>
      <c r="F19" s="185">
        <f>F18+TIME(0,E18,0)</f>
        <v>0.67083333333333328</v>
      </c>
      <c r="G19" s="78"/>
      <c r="H19" s="61"/>
      <c r="I19" s="61"/>
      <c r="J19" s="67"/>
    </row>
    <row r="20" spans="1:256" customFormat="1" ht="30" customHeight="1" x14ac:dyDescent="0.3">
      <c r="A20" s="2" t="str">
        <f>'WG Opening'!A35</f>
        <v>3.1a</v>
      </c>
      <c r="B20" s="2" t="str">
        <f>'WG Opening'!B35</f>
        <v>II</v>
      </c>
      <c r="C20" s="28" t="str">
        <f>'WG Mid-Week'!C20</f>
        <v>802.15 WG will hold its session Sept. 8-13, 2024, with the in-person part being held at the Hilton Waikola.</v>
      </c>
      <c r="D20" s="183"/>
      <c r="E20" s="202"/>
      <c r="F20" s="185"/>
      <c r="G20" s="78"/>
      <c r="H20" s="61"/>
      <c r="I20" s="61"/>
      <c r="J20" s="67"/>
    </row>
    <row r="21" spans="1:256" customFormat="1" ht="15" customHeight="1" x14ac:dyDescent="0.3">
      <c r="A21" s="2" t="str">
        <f>'WG Opening'!A36</f>
        <v>3.1b</v>
      </c>
      <c r="B21" s="2" t="str">
        <f>'WG Opening'!B36</f>
        <v>II</v>
      </c>
      <c r="C21" s="26" t="str">
        <f>'WG Mid-Week'!C21</f>
        <v>The 802 Wireless Chairs Adv. Committee will be held 4pm to 5:30pm on Sun. Sept. 8, 2024</v>
      </c>
      <c r="D21" s="183"/>
      <c r="E21" s="202"/>
      <c r="F21" s="185"/>
      <c r="G21" s="78"/>
      <c r="H21" s="61"/>
      <c r="I21" s="61"/>
      <c r="J21" s="67"/>
    </row>
    <row r="22" spans="1:256" customFormat="1" ht="15" customHeight="1" x14ac:dyDescent="0.3">
      <c r="A22" s="2" t="str">
        <f>'WG Opening'!A37</f>
        <v>3.1c</v>
      </c>
      <c r="B22" s="2" t="str">
        <f>'WG Opening'!B37</f>
        <v>II</v>
      </c>
      <c r="C22" s="26" t="str">
        <f>'WG Mid-Week'!C22</f>
        <v>The 802.15 AC will be held 5:30 to 6:30pm on Sun. Sept. 8, 2024</v>
      </c>
      <c r="D22" s="183"/>
      <c r="E22" s="202"/>
      <c r="F22" s="185"/>
      <c r="G22" s="78"/>
      <c r="H22" s="61"/>
      <c r="I22" s="61"/>
      <c r="J22" s="67"/>
    </row>
    <row r="23" spans="1:256" customFormat="1" ht="60" customHeight="1" x14ac:dyDescent="0.3">
      <c r="A23" s="2" t="str">
        <f>'WG Opening'!A38</f>
        <v>3.1d</v>
      </c>
      <c r="B23" s="2" t="str">
        <f>'WG Opening'!B38</f>
        <v>II</v>
      </c>
      <c r="C23" s="28" t="str">
        <f>'WG Mid-Week'!C23</f>
        <v>802 (in-person) Mtg. Registration Fees &amp; Deadlines have been set at $600 until Friday, June 21st, 2024, $800 through Friday, August 16th, 2024, and $1000 after Friday, August 16th, 2024 
Additional In Hotel Stay Discount of $300
Student Rate $100</v>
      </c>
      <c r="D23" s="183"/>
      <c r="E23" s="202"/>
      <c r="F23" s="185"/>
      <c r="G23" s="78"/>
      <c r="H23" s="61"/>
      <c r="I23" s="61"/>
      <c r="J23" s="67"/>
    </row>
    <row r="24" spans="1:256" customFormat="1" ht="160" customHeight="1" thickBot="1" x14ac:dyDescent="0.35">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3"/>
      <c r="E24" s="202"/>
      <c r="F24" s="185"/>
      <c r="G24" s="78"/>
      <c r="H24" s="61"/>
      <c r="I24" s="61"/>
      <c r="J24" s="67"/>
    </row>
    <row r="25" spans="1:256" ht="15" customHeight="1" x14ac:dyDescent="0.3">
      <c r="A25" s="2" t="str">
        <f>'WG Opening'!A40</f>
        <v>3.2</v>
      </c>
      <c r="B25" s="2" t="str">
        <f>'WG Opening'!B40</f>
        <v>II</v>
      </c>
      <c r="C25" s="52" t="str">
        <f>'WG Opening'!C40</f>
        <v>POLLS - In person and ePolls</v>
      </c>
      <c r="D25" s="2" t="str">
        <f>'WG Opening'!D40</f>
        <v>Beecher</v>
      </c>
      <c r="E25" s="143">
        <v>3</v>
      </c>
      <c r="F25" s="149">
        <f>F19+TIME(0,E19,0)</f>
        <v>0.67430555555555549</v>
      </c>
      <c r="G25" s="88"/>
      <c r="H25" s="196" t="s">
        <v>254</v>
      </c>
      <c r="I25" s="197"/>
      <c r="J25" s="198"/>
      <c r="K25" s="191" t="s">
        <v>255</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3">
      <c r="A26" s="4"/>
      <c r="B26" s="2"/>
      <c r="C26" s="55"/>
      <c r="D26" s="2"/>
      <c r="E26" s="143"/>
      <c r="F26" s="149">
        <f t="shared" ref="F26:F56" si="1">F25+TIME(0,E25,0)</f>
        <v>0.67638888888888882</v>
      </c>
      <c r="G26" s="88"/>
      <c r="H26" s="199" t="s">
        <v>179</v>
      </c>
      <c r="I26" s="194" t="s">
        <v>219</v>
      </c>
      <c r="J26" s="194" t="s">
        <v>241</v>
      </c>
      <c r="K26" s="19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5">
      <c r="A27" s="2">
        <f>'WG Opening'!A42</f>
        <v>4</v>
      </c>
      <c r="B27" s="4"/>
      <c r="C27" s="2" t="s">
        <v>126</v>
      </c>
      <c r="D27" s="2" t="str">
        <f>'WG Opening'!D42</f>
        <v>Powell</v>
      </c>
      <c r="E27" s="143"/>
      <c r="F27" s="149">
        <f t="shared" si="1"/>
        <v>0.67638888888888882</v>
      </c>
      <c r="G27" s="88"/>
      <c r="H27" s="200"/>
      <c r="I27" s="195"/>
      <c r="J27" s="195"/>
      <c r="K27" s="193"/>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3">
      <c r="A28" s="2" t="str">
        <f>'WG Opening'!A43</f>
        <v>4.1</v>
      </c>
      <c r="B28" s="4" t="str">
        <f>'WG Opening'!B43</f>
        <v>DT</v>
      </c>
      <c r="C28" s="8" t="str">
        <f>'WG Opening'!C43</f>
        <v>TG 4ab UWB-NG Amendment</v>
      </c>
      <c r="D28" s="2" t="str">
        <f>'WG Opening'!D43</f>
        <v>Rolfe</v>
      </c>
      <c r="E28" s="143">
        <v>6</v>
      </c>
      <c r="F28" s="149">
        <f t="shared" si="1"/>
        <v>0.67638888888888882</v>
      </c>
      <c r="G28" s="87" t="str">
        <f>LEFT(C28,10)</f>
        <v>TG 4ab UWB</v>
      </c>
      <c r="H28" s="74">
        <v>8</v>
      </c>
      <c r="I28" s="74"/>
      <c r="J28" s="2"/>
      <c r="K28" s="2" t="s">
        <v>246</v>
      </c>
    </row>
    <row r="29" spans="1:256" customFormat="1" ht="15" customHeight="1" x14ac:dyDescent="0.3">
      <c r="A29" s="2">
        <f>'WG Opening'!A44</f>
        <v>4.2</v>
      </c>
      <c r="B29" s="4" t="str">
        <f>'WG Opening'!B44</f>
        <v>DT</v>
      </c>
      <c r="C29" s="8" t="str">
        <f>'WG Opening'!C44</f>
        <v>SC WNG</v>
      </c>
      <c r="D29" s="2" t="str">
        <f>'WG Opening'!D44</f>
        <v>Rolfe</v>
      </c>
      <c r="E29" s="143">
        <v>4</v>
      </c>
      <c r="F29" s="149">
        <f t="shared" si="1"/>
        <v>0.68055555555555547</v>
      </c>
      <c r="G29" s="87" t="str">
        <f t="shared" ref="G29:G45" si="2">LEFT(C29,10)</f>
        <v>SC WNG</v>
      </c>
      <c r="H29" s="74">
        <v>1</v>
      </c>
      <c r="I29" s="74"/>
      <c r="J29" s="2"/>
      <c r="K29" s="2"/>
    </row>
    <row r="30" spans="1:256" customFormat="1" ht="15" customHeight="1" x14ac:dyDescent="0.3">
      <c r="A30" s="2">
        <f>'WG Opening'!A45</f>
        <v>4.3</v>
      </c>
      <c r="B30" s="4" t="str">
        <f>'WG Opening'!B45</f>
        <v>DT</v>
      </c>
      <c r="C30" s="8" t="str">
        <f>'WG Opening'!C45</f>
        <v>IG Access</v>
      </c>
      <c r="D30" s="2" t="str">
        <f>'WG Opening'!D45</f>
        <v>Rolfe</v>
      </c>
      <c r="E30" s="143">
        <v>4</v>
      </c>
      <c r="F30" s="149">
        <f t="shared" si="1"/>
        <v>0.68333333333333324</v>
      </c>
      <c r="G30" s="87" t="str">
        <f t="shared" si="2"/>
        <v>IG Access</v>
      </c>
      <c r="H30" s="74">
        <v>1</v>
      </c>
      <c r="I30" s="74"/>
      <c r="J30" s="2"/>
      <c r="K30" s="2"/>
    </row>
    <row r="31" spans="1:256" customFormat="1" ht="15" customHeight="1" x14ac:dyDescent="0.3">
      <c r="A31" s="2">
        <f>'WG Opening'!A46</f>
        <v>4.4000000000000004</v>
      </c>
      <c r="B31" s="4" t="str">
        <f>'WG Opening'!B46</f>
        <v>DT</v>
      </c>
      <c r="C31" s="8" t="str">
        <f>'WG Opening'!C46</f>
        <v>Joint .15/.11 Mtg.</v>
      </c>
      <c r="D31" s="2" t="str">
        <f>'WG Opening'!D46</f>
        <v>Rolfe</v>
      </c>
      <c r="E31" s="143">
        <v>4</v>
      </c>
      <c r="F31" s="149">
        <f t="shared" si="1"/>
        <v>0.68611111111111101</v>
      </c>
      <c r="G31" s="87" t="str">
        <f t="shared" si="2"/>
        <v>Joint .15/</v>
      </c>
      <c r="H31" s="74">
        <v>1</v>
      </c>
      <c r="I31" s="74"/>
      <c r="J31" s="2"/>
      <c r="K31" s="2"/>
    </row>
    <row r="32" spans="1:256" customFormat="1" ht="15" customHeight="1" x14ac:dyDescent="0.3">
      <c r="A32" s="2">
        <f>'WG Opening'!A47</f>
        <v>4.5</v>
      </c>
      <c r="B32" s="4" t="str">
        <f>'WG Opening'!B47</f>
        <v>DT</v>
      </c>
      <c r="C32" s="8" t="str">
        <f>'WG Opening'!C47</f>
        <v>TG 4ac Privacy Amendment</v>
      </c>
      <c r="D32" s="2" t="str">
        <f>'WG Opening'!D47</f>
        <v>Kivinen</v>
      </c>
      <c r="E32" s="143">
        <v>6</v>
      </c>
      <c r="F32" s="149">
        <f t="shared" si="1"/>
        <v>0.68888888888888877</v>
      </c>
      <c r="G32" s="87" t="str">
        <f t="shared" si="2"/>
        <v>TG 4ac Pri</v>
      </c>
      <c r="H32" s="74">
        <v>2</v>
      </c>
      <c r="I32" s="74"/>
      <c r="J32" s="2" t="s">
        <v>214</v>
      </c>
      <c r="K32" s="2"/>
    </row>
    <row r="33" spans="1:256" customFormat="1" ht="15" customHeight="1" x14ac:dyDescent="0.3">
      <c r="A33" s="2">
        <f>'WG Opening'!A48</f>
        <v>4.5999999999999996</v>
      </c>
      <c r="B33" s="4" t="str">
        <f>'WG Opening'!B48</f>
        <v>DT</v>
      </c>
      <c r="C33" s="8" t="str">
        <f>'WG Opening'!C48</f>
        <v>SC IETF - update at WG15 Mid-Week</v>
      </c>
      <c r="D33" s="2" t="str">
        <f>'WG Opening'!D48</f>
        <v>Kivinen</v>
      </c>
      <c r="E33" s="143">
        <v>0</v>
      </c>
      <c r="F33" s="149">
        <f t="shared" si="1"/>
        <v>0.69305555555555542</v>
      </c>
      <c r="G33" s="87" t="str">
        <f t="shared" si="2"/>
        <v xml:space="preserve">SC IETF - </v>
      </c>
      <c r="H33" s="74">
        <v>0</v>
      </c>
      <c r="I33" s="74"/>
      <c r="J33" s="2" t="s">
        <v>215</v>
      </c>
      <c r="K33" s="2"/>
    </row>
    <row r="34" spans="1:256" customFormat="1" ht="15" customHeight="1" x14ac:dyDescent="0.3">
      <c r="A34" s="2">
        <f>'WG Opening'!A49</f>
        <v>4.7</v>
      </c>
      <c r="B34" s="4" t="str">
        <f>'WG Opening'!B49</f>
        <v>DT</v>
      </c>
      <c r="C34" s="8" t="str">
        <f>'WG Opening'!C49</f>
        <v>IG Crypto</v>
      </c>
      <c r="D34" s="2" t="str">
        <f>'WG Opening'!D49</f>
        <v>Kivinen</v>
      </c>
      <c r="E34" s="143">
        <v>2</v>
      </c>
      <c r="F34" s="149">
        <f t="shared" si="1"/>
        <v>0.69305555555555542</v>
      </c>
      <c r="G34" s="87" t="str">
        <f t="shared" si="2"/>
        <v>IG Crypto</v>
      </c>
      <c r="H34" s="74">
        <v>2</v>
      </c>
      <c r="I34" s="74"/>
      <c r="J34" s="2"/>
      <c r="K34" s="2"/>
    </row>
    <row r="35" spans="1:256" customFormat="1" ht="15" customHeight="1" x14ac:dyDescent="0.3">
      <c r="A35" s="2">
        <f>'WG Opening'!A50</f>
        <v>4.8</v>
      </c>
      <c r="B35" s="4" t="str">
        <f>'WG Opening'!B50</f>
        <v>DT</v>
      </c>
      <c r="C35" s="8" t="str">
        <f>'WG Opening'!C50</f>
        <v>TG 4ad NG-SUN PHYs Amendment</v>
      </c>
      <c r="D35" s="2" t="str">
        <f>'WG Opening'!D50</f>
        <v>Beecher</v>
      </c>
      <c r="E35" s="143">
        <v>4</v>
      </c>
      <c r="F35" s="149">
        <f t="shared" si="1"/>
        <v>0.69444444444444431</v>
      </c>
      <c r="G35" s="87" t="str">
        <f t="shared" si="2"/>
        <v>TG 4ad NG-</v>
      </c>
      <c r="H35" s="74">
        <v>4</v>
      </c>
      <c r="I35" s="74"/>
      <c r="J35" s="2" t="s">
        <v>256</v>
      </c>
      <c r="K35" s="2" t="s">
        <v>244</v>
      </c>
    </row>
    <row r="36" spans="1:256" customFormat="1" ht="15" customHeight="1" x14ac:dyDescent="0.3">
      <c r="A36" s="2">
        <f>'WG Opening'!A51</f>
        <v>4.9000000000000004</v>
      </c>
      <c r="B36" s="4" t="str">
        <f>'WG Opening'!B51</f>
        <v>DT</v>
      </c>
      <c r="C36" s="8" t="str">
        <f>'WG Opening'!C51</f>
        <v>Joint .15/.1 Mtg.</v>
      </c>
      <c r="D36" s="2" t="str">
        <f>'WG Opening'!D51</f>
        <v>Beecher</v>
      </c>
      <c r="E36" s="143">
        <v>5</v>
      </c>
      <c r="F36" s="149">
        <f t="shared" si="1"/>
        <v>0.69722222222222208</v>
      </c>
      <c r="G36" s="87" t="str">
        <f t="shared" si="2"/>
        <v>Joint .15/</v>
      </c>
      <c r="H36" s="74">
        <v>1</v>
      </c>
      <c r="I36" s="74"/>
      <c r="J36" s="2"/>
      <c r="K36" s="2"/>
    </row>
    <row r="37" spans="1:256" customFormat="1" ht="15" customHeight="1" x14ac:dyDescent="0.3">
      <c r="A37" s="2" t="str">
        <f>'WG Opening'!A52</f>
        <v>4.10</v>
      </c>
      <c r="B37" s="4" t="str">
        <f>'WG Opening'!B52</f>
        <v>DT</v>
      </c>
      <c r="C37" s="8" t="str">
        <f>'WG Opening'!C52</f>
        <v>SC MAINT/RULES</v>
      </c>
      <c r="D37" s="2" t="str">
        <f>'WG Opening'!D52</f>
        <v>Beecher</v>
      </c>
      <c r="E37" s="143">
        <v>6</v>
      </c>
      <c r="F37" s="149">
        <f t="shared" si="1"/>
        <v>0.70069444444444429</v>
      </c>
      <c r="G37" s="87" t="str">
        <f t="shared" si="2"/>
        <v>SC MAINT/R</v>
      </c>
      <c r="H37" s="74">
        <v>3</v>
      </c>
      <c r="I37" s="74"/>
      <c r="J37" s="2"/>
      <c r="K37" s="2"/>
    </row>
    <row r="38" spans="1:256" ht="15" customHeight="1" x14ac:dyDescent="0.3">
      <c r="A38" s="2">
        <f>'WG Opening'!A53</f>
        <v>4.1100000000000003</v>
      </c>
      <c r="B38" s="4" t="str">
        <f>'WG Opening'!B53</f>
        <v>DT</v>
      </c>
      <c r="C38" s="8" t="str">
        <f>'WG Opening'!C53</f>
        <v>TG 4me Revision to 2020</v>
      </c>
      <c r="D38" s="2" t="str">
        <f>'WG Opening'!D53</f>
        <v>Stuebing</v>
      </c>
      <c r="E38" s="143">
        <v>6</v>
      </c>
      <c r="F38" s="149">
        <f t="shared" si="1"/>
        <v>0.70486111111111094</v>
      </c>
      <c r="G38" s="87" t="str">
        <f t="shared" si="2"/>
        <v>TG 4me Rev</v>
      </c>
      <c r="H38" s="74">
        <v>3</v>
      </c>
      <c r="I38" s="74"/>
      <c r="J38" s="2" t="s">
        <v>257</v>
      </c>
      <c r="K38" s="2" t="s">
        <v>245</v>
      </c>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ht="15" customHeight="1" x14ac:dyDescent="0.3">
      <c r="A39" s="2">
        <f>'WG Opening'!A54</f>
        <v>4.12</v>
      </c>
      <c r="B39" s="4" t="str">
        <f>'WG Opening'!B54</f>
        <v>DT</v>
      </c>
      <c r="C39" s="8" t="str">
        <f>'WG Opening'!C54</f>
        <v>TG 6ma BAN/VAN Revision</v>
      </c>
      <c r="D39" s="2" t="str">
        <f>'WG Opening'!D54</f>
        <v>Kohno</v>
      </c>
      <c r="E39" s="143">
        <v>6</v>
      </c>
      <c r="F39" s="149">
        <f t="shared" si="1"/>
        <v>0.70902777777777759</v>
      </c>
      <c r="G39" s="87" t="str">
        <f t="shared" si="2"/>
        <v>TG 6ma BAN</v>
      </c>
      <c r="H39" s="74">
        <v>4</v>
      </c>
      <c r="I39" s="74"/>
      <c r="J39" s="2" t="s">
        <v>258</v>
      </c>
      <c r="K39" s="2"/>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3">
      <c r="A40" s="2" t="str">
        <f>'WG Opening'!A55</f>
        <v>4.13</v>
      </c>
      <c r="B40" s="4" t="str">
        <f>'WG Opening'!B55</f>
        <v>DT</v>
      </c>
      <c r="C40" s="8" t="str">
        <f>'WG Opening'!C55</f>
        <v>TG 7a OCC Amendment</v>
      </c>
      <c r="D40" s="2" t="str">
        <f>'WG Opening'!D55</f>
        <v>Jang</v>
      </c>
      <c r="E40" s="143">
        <v>6</v>
      </c>
      <c r="F40" s="149">
        <f t="shared" si="1"/>
        <v>0.71319444444444424</v>
      </c>
      <c r="G40" s="87" t="str">
        <f t="shared" si="2"/>
        <v xml:space="preserve">TG 7a OCC </v>
      </c>
      <c r="H40" s="74">
        <v>3</v>
      </c>
      <c r="I40" s="74"/>
      <c r="J40" s="2" t="s">
        <v>258</v>
      </c>
      <c r="K40" s="2" t="s">
        <v>242</v>
      </c>
    </row>
    <row r="41" spans="1:256" customFormat="1" ht="15" customHeight="1" x14ac:dyDescent="0.3">
      <c r="A41" s="2">
        <f>'WG Opening'!A56</f>
        <v>4.1399999999999997</v>
      </c>
      <c r="B41" s="4" t="str">
        <f>'WG Opening'!B56</f>
        <v>DT</v>
      </c>
      <c r="C41" s="8" t="str">
        <f>'WG Opening'!C56</f>
        <v>IG NG-OCC</v>
      </c>
      <c r="D41" s="2" t="str">
        <f>'WG Opening'!D56</f>
        <v>Jang</v>
      </c>
      <c r="E41" s="143">
        <v>6</v>
      </c>
      <c r="F41" s="149">
        <f t="shared" si="1"/>
        <v>0.71736111111111089</v>
      </c>
      <c r="G41" s="87" t="str">
        <f t="shared" si="2"/>
        <v>IG NG-OCC</v>
      </c>
      <c r="H41" s="74">
        <v>2</v>
      </c>
      <c r="I41" s="74"/>
      <c r="J41" s="2" t="s">
        <v>259</v>
      </c>
      <c r="K41" s="2"/>
    </row>
    <row r="42" spans="1:256" customFormat="1" ht="15" customHeight="1" x14ac:dyDescent="0.3">
      <c r="A42" s="2" t="str">
        <f>'WG Opening'!A57</f>
        <v>4.15</v>
      </c>
      <c r="B42" s="4" t="str">
        <f>'WG Opening'!B57</f>
        <v>DT</v>
      </c>
      <c r="C42" s="8" t="str">
        <f>'WG Opening'!C57</f>
        <v>TG 14 UWB-AHN New Standard - IN HIBERNATION</v>
      </c>
      <c r="D42" s="2" t="str">
        <f>'WG Opening'!D57</f>
        <v>Beecher</v>
      </c>
      <c r="E42" s="143">
        <v>0</v>
      </c>
      <c r="F42" s="149">
        <f t="shared" si="1"/>
        <v>0.72152777777777755</v>
      </c>
      <c r="G42" s="87" t="str">
        <f t="shared" si="2"/>
        <v>TG 14 UWB-</v>
      </c>
      <c r="H42" s="74">
        <v>0</v>
      </c>
      <c r="I42" s="74"/>
      <c r="J42" s="2"/>
      <c r="K42" s="2"/>
    </row>
    <row r="43" spans="1:256" s="22" customFormat="1" ht="15" customHeight="1" x14ac:dyDescent="0.3">
      <c r="A43" s="2" t="str">
        <f>'WG Opening'!A58</f>
        <v>4.16</v>
      </c>
      <c r="B43" s="4" t="str">
        <f>'WG Opening'!B58</f>
        <v>DT</v>
      </c>
      <c r="C43" s="8" t="str">
        <f>'WG Opening'!C58</f>
        <v>TG 15 NB-AHN New Standard - IN HIBERNATION</v>
      </c>
      <c r="D43" s="2" t="str">
        <f>'WG Opening'!D58</f>
        <v>Powell</v>
      </c>
      <c r="E43" s="143">
        <v>0</v>
      </c>
      <c r="F43" s="149">
        <f t="shared" si="1"/>
        <v>0.72152777777777755</v>
      </c>
      <c r="G43" s="87" t="str">
        <f t="shared" si="2"/>
        <v>TG 15 NB-A</v>
      </c>
      <c r="H43" s="74">
        <v>0</v>
      </c>
      <c r="I43" s="74"/>
      <c r="J43" s="2"/>
      <c r="K43" s="2"/>
    </row>
    <row r="44" spans="1:256" s="22" customFormat="1" ht="15" customHeight="1" x14ac:dyDescent="0.3">
      <c r="A44" s="2" t="str">
        <f>'WG Opening'!A59</f>
        <v>4.17</v>
      </c>
      <c r="B44" s="4" t="str">
        <f>'WG Opening'!B59</f>
        <v>DT</v>
      </c>
      <c r="C44" s="8" t="str">
        <f>'WG Opening'!C59</f>
        <v>TG 16t Lic-NB Amendment</v>
      </c>
      <c r="D44" s="2" t="str">
        <f>'WG Opening'!D59</f>
        <v>Godfrey</v>
      </c>
      <c r="E44" s="143">
        <v>6</v>
      </c>
      <c r="F44" s="149">
        <f t="shared" si="1"/>
        <v>0.72152777777777755</v>
      </c>
      <c r="G44" s="87" t="str">
        <f t="shared" si="2"/>
        <v>TG 16t Lic</v>
      </c>
      <c r="H44" s="74">
        <v>3</v>
      </c>
      <c r="I44" s="74"/>
      <c r="J44" s="2" t="s">
        <v>243</v>
      </c>
      <c r="K44" s="2"/>
    </row>
    <row r="45" spans="1:256" s="22" customFormat="1" ht="15" customHeight="1" x14ac:dyDescent="0.3">
      <c r="A45" s="2" t="str">
        <f>'WG Opening'!A60</f>
        <v>4.18</v>
      </c>
      <c r="B45" s="4" t="str">
        <f>'WG Opening'!B60</f>
        <v>DT</v>
      </c>
      <c r="C45" s="8" t="str">
        <f>'WG Opening'!C60</f>
        <v>SC THz - not meeting this session</v>
      </c>
      <c r="D45" s="2" t="str">
        <f>'WG Opening'!D60</f>
        <v>Kurner</v>
      </c>
      <c r="E45" s="143">
        <v>0</v>
      </c>
      <c r="F45" s="149">
        <f t="shared" si="1"/>
        <v>0.7256944444444442</v>
      </c>
      <c r="G45" s="87" t="str">
        <f t="shared" si="2"/>
        <v>SC THz - n</v>
      </c>
      <c r="H45" s="74" t="s">
        <v>239</v>
      </c>
      <c r="I45" s="74"/>
      <c r="J45" s="2" t="s">
        <v>240</v>
      </c>
      <c r="K45" s="87"/>
    </row>
    <row r="46" spans="1:256" s="22" customFormat="1" ht="15" customHeight="1" x14ac:dyDescent="0.3">
      <c r="A46" s="2">
        <v>4.1900000000000004</v>
      </c>
      <c r="B46" s="4" t="s">
        <v>3</v>
      </c>
      <c r="C46" s="23"/>
      <c r="D46" s="23"/>
      <c r="E46" s="148">
        <v>0</v>
      </c>
      <c r="F46" s="149">
        <f t="shared" si="1"/>
        <v>0.7256944444444442</v>
      </c>
      <c r="G46" s="78"/>
      <c r="H46" s="64"/>
      <c r="I46" s="64"/>
      <c r="J46" s="2"/>
    </row>
    <row r="47" spans="1:256" customFormat="1" ht="15" customHeight="1" x14ac:dyDescent="0.3">
      <c r="A47" s="151" t="s">
        <v>232</v>
      </c>
      <c r="B47" s="4" t="s">
        <v>3</v>
      </c>
      <c r="C47" s="23" t="s">
        <v>30</v>
      </c>
      <c r="D47" s="23" t="s">
        <v>21</v>
      </c>
      <c r="E47" s="148">
        <v>5</v>
      </c>
      <c r="F47" s="149">
        <f t="shared" si="1"/>
        <v>0.7256944444444442</v>
      </c>
      <c r="G47" s="78"/>
      <c r="H47" s="64"/>
      <c r="I47" s="64"/>
      <c r="J47" s="2" t="s">
        <v>198</v>
      </c>
    </row>
    <row r="48" spans="1:256" customFormat="1" ht="15" customHeight="1" x14ac:dyDescent="0.3">
      <c r="A48" s="2">
        <v>4.21</v>
      </c>
      <c r="B48" s="4" t="s">
        <v>3</v>
      </c>
      <c r="C48" s="23" t="s">
        <v>26</v>
      </c>
      <c r="D48" s="23" t="s">
        <v>19</v>
      </c>
      <c r="E48" s="148">
        <v>5</v>
      </c>
      <c r="F48" s="149">
        <f t="shared" si="1"/>
        <v>0.72916666666666641</v>
      </c>
      <c r="G48" s="78"/>
      <c r="H48" s="64"/>
      <c r="I48" s="64"/>
      <c r="J48" s="2"/>
    </row>
    <row r="49" spans="1:256" customFormat="1" ht="15" customHeight="1" x14ac:dyDescent="0.3">
      <c r="A49" s="2">
        <v>4.22</v>
      </c>
      <c r="B49" s="4" t="s">
        <v>3</v>
      </c>
      <c r="C49" s="23" t="s">
        <v>27</v>
      </c>
      <c r="D49" s="23" t="s">
        <v>168</v>
      </c>
      <c r="E49" s="148">
        <v>5</v>
      </c>
      <c r="F49" s="149">
        <f t="shared" si="1"/>
        <v>0.73263888888888862</v>
      </c>
      <c r="G49" s="78"/>
      <c r="H49" s="64"/>
      <c r="I49" s="64"/>
      <c r="J49" s="2"/>
    </row>
    <row r="50" spans="1:256" customFormat="1" ht="15" customHeight="1" x14ac:dyDescent="0.3">
      <c r="A50" s="4"/>
      <c r="B50" s="8"/>
      <c r="D50" s="2"/>
      <c r="E50" s="144"/>
      <c r="F50" s="149">
        <f t="shared" si="1"/>
        <v>0.73611111111111083</v>
      </c>
      <c r="G50" s="14"/>
      <c r="H50" s="64"/>
      <c r="I50" s="64"/>
      <c r="J50" s="2"/>
    </row>
    <row r="51" spans="1:256" customFormat="1" ht="15" customHeight="1" x14ac:dyDescent="0.3">
      <c r="A51" s="2" t="str">
        <f>'WG Opening'!A62</f>
        <v>5</v>
      </c>
      <c r="B51" s="2"/>
      <c r="C51" s="2" t="str">
        <f>'WG Opening'!C62</f>
        <v>NEW BUSINESS</v>
      </c>
      <c r="D51" s="2" t="str">
        <f>'WG Opening'!D62</f>
        <v>Powell</v>
      </c>
      <c r="E51" s="144">
        <v>1</v>
      </c>
      <c r="F51" s="149">
        <f t="shared" si="1"/>
        <v>0.73611111111111083</v>
      </c>
      <c r="G51" s="78"/>
      <c r="H51" s="61"/>
      <c r="I51" s="61"/>
      <c r="J51" s="67"/>
    </row>
    <row r="52" spans="1:256" customFormat="1" ht="15" customHeight="1" x14ac:dyDescent="0.3">
      <c r="B52" s="2"/>
      <c r="C52" s="20"/>
      <c r="D52" s="2"/>
      <c r="E52" s="144"/>
      <c r="F52" s="149">
        <f t="shared" si="1"/>
        <v>0.73680555555555527</v>
      </c>
      <c r="G52" s="78"/>
      <c r="H52" s="61"/>
      <c r="I52" s="61"/>
      <c r="J52" s="67"/>
    </row>
    <row r="53" spans="1:256" customFormat="1" ht="15" customHeight="1" x14ac:dyDescent="0.3">
      <c r="A53" s="2">
        <f>'WG Opening'!A64</f>
        <v>6</v>
      </c>
      <c r="B53" s="2"/>
      <c r="C53" s="2" t="str">
        <f>'WG Opening'!C64</f>
        <v>AOB</v>
      </c>
      <c r="D53" s="2" t="str">
        <f>'WG Opening'!D64</f>
        <v>Powell</v>
      </c>
      <c r="E53" s="144">
        <v>1</v>
      </c>
      <c r="F53" s="149">
        <f t="shared" si="1"/>
        <v>0.73680555555555527</v>
      </c>
      <c r="G53" s="78"/>
      <c r="H53" s="61"/>
      <c r="I53" s="61"/>
      <c r="J53" s="67"/>
    </row>
    <row r="54" spans="1:256" customFormat="1" x14ac:dyDescent="0.3">
      <c r="A54" s="4"/>
      <c r="B54" s="2"/>
      <c r="C54" s="28"/>
      <c r="D54" s="2"/>
      <c r="E54" s="144"/>
      <c r="F54" s="149">
        <f t="shared" si="1"/>
        <v>0.73749999999999971</v>
      </c>
      <c r="G54" s="78"/>
      <c r="H54" s="61"/>
      <c r="I54" s="61"/>
      <c r="J54" s="67"/>
    </row>
    <row r="55" spans="1:256" customFormat="1" x14ac:dyDescent="0.3">
      <c r="A55" s="2" t="str">
        <f>'WG Opening'!A66</f>
        <v>7</v>
      </c>
      <c r="B55" s="2"/>
      <c r="C55" s="2" t="s">
        <v>7</v>
      </c>
      <c r="D55" s="2" t="str">
        <f>'WG Opening'!D66</f>
        <v>Powell</v>
      </c>
      <c r="E55" s="144">
        <v>1</v>
      </c>
      <c r="F55" s="149">
        <f t="shared" si="1"/>
        <v>0.73749999999999971</v>
      </c>
      <c r="G55" s="78"/>
      <c r="H55" s="61"/>
      <c r="I55" s="61"/>
      <c r="J55" s="67"/>
    </row>
    <row r="56" spans="1:256" customFormat="1" x14ac:dyDescent="0.3">
      <c r="A56" s="4"/>
      <c r="B56" s="2"/>
      <c r="C56" s="20"/>
      <c r="D56" s="20"/>
      <c r="E56" s="144"/>
      <c r="F56" s="149">
        <f t="shared" si="1"/>
        <v>0.73819444444444415</v>
      </c>
      <c r="G56" s="78"/>
      <c r="H56" s="61"/>
      <c r="I56" s="61"/>
      <c r="J56" s="67"/>
    </row>
    <row r="57" spans="1:256" customFormat="1" x14ac:dyDescent="0.3">
      <c r="A57" s="3"/>
      <c r="B57" s="2"/>
      <c r="C57" s="1"/>
      <c r="D57" s="1"/>
      <c r="E57" s="144"/>
      <c r="F57" s="150"/>
      <c r="G57" s="78"/>
      <c r="H57" s="61"/>
      <c r="I57" s="61"/>
      <c r="J57" s="67"/>
    </row>
    <row r="58" spans="1:256" customFormat="1" x14ac:dyDescent="0.3">
      <c r="A58" s="19"/>
      <c r="B58" s="2" t="s">
        <v>5</v>
      </c>
      <c r="C58" s="13" t="str">
        <f>'WG Opening'!C69</f>
        <v>ME - Motion, External        MI - Motion, Internal</v>
      </c>
      <c r="D58" s="2"/>
      <c r="E58" s="143" t="s">
        <v>5</v>
      </c>
      <c r="F58" s="149"/>
      <c r="G58" s="78"/>
      <c r="H58" s="61"/>
      <c r="I58" s="61"/>
      <c r="J58" s="67"/>
    </row>
    <row r="59" spans="1:256" ht="15" customHeight="1" x14ac:dyDescent="0.3">
      <c r="A59" s="19" t="s">
        <v>5</v>
      </c>
      <c r="B59" s="2"/>
      <c r="C59" s="13" t="str">
        <f>'WG Opening'!C70</f>
        <v>DT - Discussion Topic         II - Information Item</v>
      </c>
      <c r="D59" s="2"/>
      <c r="E59" s="143"/>
      <c r="F59" s="143"/>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3">
      <c r="A60" s="19"/>
      <c r="B60" s="2"/>
      <c r="C60" s="13" t="str">
        <f>'WG Opening'!C71</f>
        <v>Category  (* = consent agenda)</v>
      </c>
      <c r="D60" s="2"/>
      <c r="E60" s="143"/>
      <c r="F60" s="149"/>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5"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45"/>
    </row>
    <row r="63" spans="1:256" x14ac:dyDescent="0.25">
      <c r="C63" s="14"/>
      <c r="E63" s="145"/>
    </row>
    <row r="64" spans="1:256" x14ac:dyDescent="0.25">
      <c r="C64" s="14"/>
      <c r="E64" s="145"/>
    </row>
    <row r="65" spans="1:5" x14ac:dyDescent="0.25">
      <c r="A65" s="14"/>
      <c r="C65" s="14"/>
      <c r="E65" s="145"/>
    </row>
    <row r="66" spans="1:5" x14ac:dyDescent="0.25">
      <c r="A66" s="14"/>
      <c r="C66" s="14"/>
      <c r="E66" s="145"/>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5"/>
    </row>
    <row r="83" spans="1:5" ht="16.5" customHeight="1" x14ac:dyDescent="0.25">
      <c r="A83" s="14"/>
      <c r="C83" s="14"/>
      <c r="E83" s="145"/>
    </row>
    <row r="84" spans="1:5" ht="16.5" customHeight="1" x14ac:dyDescent="0.25">
      <c r="A84" s="14"/>
      <c r="C84" s="14"/>
      <c r="E84" s="145"/>
    </row>
    <row r="85" spans="1:5" ht="16.5" customHeight="1" x14ac:dyDescent="0.25">
      <c r="A85" s="14"/>
      <c r="C85" s="14"/>
      <c r="E85" s="145"/>
    </row>
    <row r="86" spans="1:5" x14ac:dyDescent="0.25">
      <c r="A86" s="14"/>
      <c r="C86" s="14"/>
      <c r="E86" s="145"/>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2"/>
  <sheetViews>
    <sheetView zoomScale="70" zoomScaleNormal="70" workbookViewId="0">
      <pane xSplit="1" ySplit="8" topLeftCell="B10" activePane="bottomRight" state="frozen"/>
      <selection pane="topRight" activeCell="F1" sqref="F1"/>
      <selection pane="bottomLeft" activeCell="A9" sqref="A9"/>
      <selection pane="bottomRight" activeCell="K22" sqref="K22:K25"/>
    </sheetView>
  </sheetViews>
  <sheetFormatPr defaultColWidth="7.83203125" defaultRowHeight="13" x14ac:dyDescent="0.3"/>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4" s="43" customFormat="1" ht="19.649999999999999" customHeight="1" x14ac:dyDescent="0.3">
      <c r="A2" s="325" t="s">
        <v>280</v>
      </c>
      <c r="B2" s="132" t="s">
        <v>247</v>
      </c>
      <c r="C2" s="132"/>
      <c r="D2" s="133"/>
      <c r="E2" s="133"/>
      <c r="F2" s="133"/>
      <c r="G2" s="133"/>
      <c r="H2" s="133"/>
      <c r="I2" s="133"/>
      <c r="J2" s="133"/>
      <c r="K2" s="133"/>
      <c r="L2" s="133"/>
      <c r="M2" s="133"/>
      <c r="N2" s="133"/>
      <c r="O2" s="133"/>
      <c r="P2" s="133"/>
      <c r="Q2" s="133"/>
      <c r="R2" s="133"/>
      <c r="S2" s="133"/>
      <c r="T2" s="133"/>
      <c r="U2" s="133"/>
      <c r="V2" s="133"/>
      <c r="W2" s="133"/>
      <c r="X2" s="133"/>
      <c r="Y2" s="134"/>
      <c r="Z2" s="134"/>
      <c r="AA2" s="133"/>
      <c r="AB2" s="134"/>
      <c r="AC2" s="135"/>
    </row>
    <row r="3" spans="1:34" s="43" customFormat="1" ht="19.25" customHeight="1" x14ac:dyDescent="0.5">
      <c r="A3" s="326"/>
      <c r="B3" s="136" t="s">
        <v>261</v>
      </c>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8"/>
      <c r="AD3" s="35"/>
      <c r="AE3" s="35"/>
      <c r="AF3"/>
      <c r="AG3"/>
    </row>
    <row r="4" spans="1:34" s="43" customFormat="1" ht="19.649999999999999" customHeight="1" thickBot="1" x14ac:dyDescent="0.35">
      <c r="A4" s="326"/>
      <c r="B4" s="139" t="s">
        <v>196</v>
      </c>
      <c r="C4" s="140"/>
      <c r="D4" s="140"/>
      <c r="E4" s="140"/>
      <c r="F4" s="140"/>
      <c r="G4" s="140"/>
      <c r="H4" s="140"/>
      <c r="I4" s="140"/>
      <c r="J4" s="140"/>
      <c r="K4" s="140"/>
      <c r="L4" s="140"/>
      <c r="M4" s="140"/>
      <c r="N4" s="140"/>
      <c r="O4" s="140"/>
      <c r="P4" s="140"/>
      <c r="Q4" s="140"/>
      <c r="R4" s="140"/>
      <c r="S4" s="140"/>
      <c r="T4" s="140"/>
      <c r="U4" s="140"/>
      <c r="V4" s="140"/>
      <c r="W4" s="140"/>
      <c r="X4" s="140"/>
      <c r="Y4" s="140"/>
      <c r="Z4" s="141"/>
      <c r="AA4" s="140"/>
      <c r="AB4" s="140"/>
      <c r="AC4" s="142"/>
    </row>
    <row r="5" spans="1:34" ht="12.9" customHeight="1" x14ac:dyDescent="0.3">
      <c r="A5" s="333" t="s">
        <v>180</v>
      </c>
      <c r="B5" s="327" t="s">
        <v>46</v>
      </c>
      <c r="C5" s="328"/>
      <c r="D5" s="312" t="s">
        <v>47</v>
      </c>
      <c r="E5" s="313"/>
      <c r="F5" s="313"/>
      <c r="G5" s="313"/>
      <c r="H5" s="314"/>
      <c r="I5" s="312" t="s">
        <v>48</v>
      </c>
      <c r="J5" s="313"/>
      <c r="K5" s="313"/>
      <c r="L5" s="313"/>
      <c r="M5" s="314"/>
      <c r="N5" s="312" t="s">
        <v>49</v>
      </c>
      <c r="O5" s="313"/>
      <c r="P5" s="313"/>
      <c r="Q5" s="313"/>
      <c r="R5" s="314"/>
      <c r="S5" s="312" t="s">
        <v>50</v>
      </c>
      <c r="T5" s="313"/>
      <c r="U5" s="313"/>
      <c r="V5" s="313"/>
      <c r="W5" s="314"/>
      <c r="X5" s="312" t="s">
        <v>51</v>
      </c>
      <c r="Y5" s="313"/>
      <c r="Z5" s="314"/>
      <c r="AA5" s="312" t="s">
        <v>52</v>
      </c>
      <c r="AB5" s="313"/>
      <c r="AC5" s="314"/>
    </row>
    <row r="6" spans="1:34" ht="12.65" customHeight="1" thickBot="1" x14ac:dyDescent="0.35">
      <c r="A6" s="334"/>
      <c r="B6" s="329">
        <f>DATE(2024,7,14)</f>
        <v>45487</v>
      </c>
      <c r="C6" s="330"/>
      <c r="D6" s="319">
        <f>B6+1</f>
        <v>45488</v>
      </c>
      <c r="E6" s="319"/>
      <c r="F6" s="319"/>
      <c r="G6" s="319"/>
      <c r="H6" s="320"/>
      <c r="I6" s="318">
        <f>D6+1</f>
        <v>45489</v>
      </c>
      <c r="J6" s="319"/>
      <c r="K6" s="319"/>
      <c r="L6" s="319"/>
      <c r="M6" s="320"/>
      <c r="N6" s="318">
        <f>I6+1</f>
        <v>45490</v>
      </c>
      <c r="O6" s="319"/>
      <c r="P6" s="319"/>
      <c r="Q6" s="319"/>
      <c r="R6" s="320"/>
      <c r="S6" s="318">
        <f>N6+1</f>
        <v>45491</v>
      </c>
      <c r="T6" s="319"/>
      <c r="U6" s="319"/>
      <c r="V6" s="319"/>
      <c r="W6" s="320"/>
      <c r="X6" s="315">
        <f>S6+1</f>
        <v>45492</v>
      </c>
      <c r="Y6" s="316"/>
      <c r="Z6" s="317"/>
      <c r="AA6" s="315">
        <f>X6+1</f>
        <v>45493</v>
      </c>
      <c r="AB6" s="316"/>
      <c r="AC6" s="317"/>
    </row>
    <row r="7" spans="1:34" ht="12.65" customHeight="1" x14ac:dyDescent="0.3">
      <c r="A7" s="334"/>
      <c r="B7" s="321" t="s">
        <v>218</v>
      </c>
      <c r="C7" s="322"/>
      <c r="D7" s="322"/>
      <c r="E7" s="322"/>
      <c r="F7" s="322"/>
      <c r="G7" s="322"/>
      <c r="H7" s="322"/>
      <c r="I7" s="322"/>
      <c r="J7" s="322"/>
      <c r="K7" s="322"/>
      <c r="L7" s="322"/>
      <c r="M7" s="322"/>
      <c r="N7" s="322"/>
      <c r="O7" s="322"/>
      <c r="P7" s="322"/>
      <c r="Q7" s="322"/>
      <c r="R7" s="322"/>
      <c r="S7" s="322"/>
      <c r="T7" s="322"/>
      <c r="U7" s="322"/>
      <c r="V7" s="322"/>
      <c r="W7" s="323"/>
      <c r="X7" s="90"/>
      <c r="Y7" s="91"/>
      <c r="Z7" s="92"/>
      <c r="AA7" s="90"/>
      <c r="AB7" s="91"/>
      <c r="AC7" s="92"/>
    </row>
    <row r="8" spans="1:34" s="43" customFormat="1" ht="38.25" customHeight="1" thickBot="1" x14ac:dyDescent="0.35">
      <c r="A8" s="335"/>
      <c r="B8" s="331" t="s">
        <v>251</v>
      </c>
      <c r="C8" s="332"/>
      <c r="D8" s="152" t="s">
        <v>118</v>
      </c>
      <c r="E8" s="153" t="s">
        <v>128</v>
      </c>
      <c r="F8" s="153" t="s">
        <v>129</v>
      </c>
      <c r="G8" s="153" t="s">
        <v>130</v>
      </c>
      <c r="H8" s="154" t="s">
        <v>252</v>
      </c>
      <c r="I8" s="152" t="s">
        <v>118</v>
      </c>
      <c r="J8" s="153" t="s">
        <v>128</v>
      </c>
      <c r="K8" s="153" t="s">
        <v>129</v>
      </c>
      <c r="L8" s="153" t="s">
        <v>130</v>
      </c>
      <c r="M8" s="154" t="s">
        <v>252</v>
      </c>
      <c r="N8" s="152" t="s">
        <v>118</v>
      </c>
      <c r="O8" s="153" t="s">
        <v>128</v>
      </c>
      <c r="P8" s="153" t="s">
        <v>129</v>
      </c>
      <c r="Q8" s="153" t="s">
        <v>130</v>
      </c>
      <c r="R8" s="154" t="s">
        <v>252</v>
      </c>
      <c r="S8" s="152" t="s">
        <v>118</v>
      </c>
      <c r="T8" s="153" t="s">
        <v>128</v>
      </c>
      <c r="U8" s="153" t="s">
        <v>129</v>
      </c>
      <c r="V8" s="153" t="s">
        <v>130</v>
      </c>
      <c r="W8" s="154" t="s">
        <v>252</v>
      </c>
      <c r="X8" s="90"/>
      <c r="Y8" s="91"/>
      <c r="Z8" s="92"/>
      <c r="AA8" s="90"/>
      <c r="AB8" s="91"/>
      <c r="AC8" s="92"/>
    </row>
    <row r="9" spans="1:34" ht="15" customHeight="1" x14ac:dyDescent="0.3">
      <c r="A9" s="93" t="s">
        <v>53</v>
      </c>
      <c r="B9" s="91"/>
      <c r="C9" s="92"/>
      <c r="D9" s="273" t="s">
        <v>54</v>
      </c>
      <c r="E9" s="273"/>
      <c r="F9" s="273"/>
      <c r="G9" s="336"/>
      <c r="H9" s="274"/>
      <c r="I9" s="304" t="s">
        <v>54</v>
      </c>
      <c r="J9" s="273"/>
      <c r="K9" s="273"/>
      <c r="L9" s="273"/>
      <c r="M9" s="274"/>
      <c r="N9" s="304" t="s">
        <v>54</v>
      </c>
      <c r="O9" s="273"/>
      <c r="P9" s="273"/>
      <c r="Q9" s="273"/>
      <c r="R9" s="274"/>
      <c r="S9" s="304" t="s">
        <v>54</v>
      </c>
      <c r="T9" s="273"/>
      <c r="U9" s="273"/>
      <c r="V9" s="273"/>
      <c r="W9" s="274"/>
      <c r="X9" s="90"/>
      <c r="Y9" s="91"/>
      <c r="Z9" s="92"/>
      <c r="AA9" s="90"/>
      <c r="AB9" s="91"/>
      <c r="AC9" s="92"/>
      <c r="AE9"/>
    </row>
    <row r="10" spans="1:34" ht="15" customHeight="1" thickBot="1" x14ac:dyDescent="0.35">
      <c r="A10" s="94" t="s">
        <v>55</v>
      </c>
      <c r="B10" s="91"/>
      <c r="C10" s="92"/>
      <c r="D10" s="275"/>
      <c r="E10" s="275"/>
      <c r="F10" s="275"/>
      <c r="G10" s="275"/>
      <c r="H10" s="276"/>
      <c r="I10" s="305"/>
      <c r="J10" s="275"/>
      <c r="K10" s="275"/>
      <c r="L10" s="275"/>
      <c r="M10" s="276"/>
      <c r="N10" s="305"/>
      <c r="O10" s="275"/>
      <c r="P10" s="275"/>
      <c r="Q10" s="275"/>
      <c r="R10" s="276"/>
      <c r="S10" s="305"/>
      <c r="T10" s="275"/>
      <c r="U10" s="275"/>
      <c r="V10" s="275"/>
      <c r="W10" s="276"/>
      <c r="X10" s="90"/>
      <c r="Y10" s="91"/>
      <c r="Z10" s="92"/>
      <c r="AA10" s="90"/>
      <c r="AB10" s="91"/>
      <c r="AC10" s="92"/>
      <c r="AE10"/>
    </row>
    <row r="11" spans="1:34" ht="15" customHeight="1" x14ac:dyDescent="0.3">
      <c r="A11" s="95" t="s">
        <v>56</v>
      </c>
      <c r="B11" s="91"/>
      <c r="C11" s="92"/>
      <c r="D11" s="255" t="s">
        <v>248</v>
      </c>
      <c r="E11" s="256"/>
      <c r="F11" s="256"/>
      <c r="G11" s="256"/>
      <c r="H11" s="257"/>
      <c r="I11" s="264" t="s">
        <v>57</v>
      </c>
      <c r="J11" s="292" t="s">
        <v>58</v>
      </c>
      <c r="K11" s="294" t="s">
        <v>33</v>
      </c>
      <c r="L11" s="280" t="s">
        <v>152</v>
      </c>
      <c r="M11" s="283"/>
      <c r="N11" s="234" t="s">
        <v>144</v>
      </c>
      <c r="O11" s="235"/>
      <c r="P11" s="235"/>
      <c r="Q11" s="235"/>
      <c r="R11" s="236"/>
      <c r="S11" s="289" t="s">
        <v>193</v>
      </c>
      <c r="T11" s="292" t="s">
        <v>58</v>
      </c>
      <c r="U11" s="294" t="s">
        <v>33</v>
      </c>
      <c r="V11" s="296" t="s">
        <v>279</v>
      </c>
      <c r="W11" s="240">
        <v>802.18</v>
      </c>
      <c r="X11" s="90"/>
      <c r="Y11" s="91"/>
      <c r="Z11" s="92"/>
      <c r="AA11" s="90"/>
      <c r="AB11" s="91"/>
      <c r="AC11" s="92"/>
      <c r="AE11"/>
    </row>
    <row r="12" spans="1:34" ht="15" customHeight="1" thickBot="1" x14ac:dyDescent="0.35">
      <c r="A12" s="95" t="s">
        <v>59</v>
      </c>
      <c r="B12" s="91"/>
      <c r="C12" s="92"/>
      <c r="D12" s="258"/>
      <c r="E12" s="259"/>
      <c r="F12" s="259"/>
      <c r="G12" s="259"/>
      <c r="H12" s="260"/>
      <c r="I12" s="265"/>
      <c r="J12" s="299"/>
      <c r="K12" s="324"/>
      <c r="L12" s="281"/>
      <c r="M12" s="284"/>
      <c r="N12" s="237"/>
      <c r="O12" s="238"/>
      <c r="P12" s="238"/>
      <c r="Q12" s="238"/>
      <c r="R12" s="239"/>
      <c r="S12" s="290"/>
      <c r="T12" s="299"/>
      <c r="U12" s="324"/>
      <c r="V12" s="297"/>
      <c r="W12" s="241"/>
      <c r="X12" s="90"/>
      <c r="Y12" s="91"/>
      <c r="Z12" s="92"/>
      <c r="AA12" s="90"/>
      <c r="AB12" s="91"/>
      <c r="AC12" s="92"/>
      <c r="AE12"/>
    </row>
    <row r="13" spans="1:34" ht="15" customHeight="1" x14ac:dyDescent="0.3">
      <c r="A13" s="95" t="s">
        <v>60</v>
      </c>
      <c r="B13" s="91"/>
      <c r="C13" s="92"/>
      <c r="D13" s="258"/>
      <c r="E13" s="259"/>
      <c r="F13" s="259"/>
      <c r="G13" s="259"/>
      <c r="H13" s="260"/>
      <c r="I13" s="265"/>
      <c r="J13" s="299"/>
      <c r="K13" s="324"/>
      <c r="L13" s="281"/>
      <c r="M13" s="284"/>
      <c r="N13" s="264" t="s">
        <v>57</v>
      </c>
      <c r="O13" s="292" t="s">
        <v>58</v>
      </c>
      <c r="P13" s="294" t="s">
        <v>33</v>
      </c>
      <c r="Q13" s="289" t="s">
        <v>193</v>
      </c>
      <c r="R13" s="283"/>
      <c r="S13" s="290"/>
      <c r="T13" s="299"/>
      <c r="U13" s="324"/>
      <c r="V13" s="297"/>
      <c r="W13" s="241"/>
      <c r="X13" s="90"/>
      <c r="Y13" s="91"/>
      <c r="Z13" s="92"/>
      <c r="AA13" s="90"/>
      <c r="AB13" s="91"/>
      <c r="AC13" s="92"/>
    </row>
    <row r="14" spans="1:34" ht="15" customHeight="1" thickBot="1" x14ac:dyDescent="0.35">
      <c r="A14" s="95" t="s">
        <v>61</v>
      </c>
      <c r="B14" s="91"/>
      <c r="C14" s="92"/>
      <c r="D14" s="261"/>
      <c r="E14" s="262"/>
      <c r="F14" s="262"/>
      <c r="G14" s="262"/>
      <c r="H14" s="263"/>
      <c r="I14" s="266"/>
      <c r="J14" s="293"/>
      <c r="K14" s="295"/>
      <c r="L14" s="282"/>
      <c r="M14" s="285"/>
      <c r="N14" s="266"/>
      <c r="O14" s="293"/>
      <c r="P14" s="295"/>
      <c r="Q14" s="291"/>
      <c r="R14" s="285"/>
      <c r="S14" s="291"/>
      <c r="T14" s="293"/>
      <c r="U14" s="295"/>
      <c r="V14" s="298"/>
      <c r="W14" s="242"/>
      <c r="X14" s="90"/>
      <c r="Y14" s="91"/>
      <c r="Z14" s="92"/>
      <c r="AA14" s="90"/>
      <c r="AB14" s="91"/>
      <c r="AC14" s="92"/>
    </row>
    <row r="15" spans="1:34" ht="15" customHeight="1" thickBot="1" x14ac:dyDescent="0.35">
      <c r="A15" s="96" t="s">
        <v>62</v>
      </c>
      <c r="B15" s="91"/>
      <c r="C15" s="92"/>
      <c r="D15" s="226" t="s">
        <v>63</v>
      </c>
      <c r="E15" s="226"/>
      <c r="F15" s="226"/>
      <c r="G15" s="226"/>
      <c r="H15" s="227"/>
      <c r="I15" s="225" t="s">
        <v>63</v>
      </c>
      <c r="J15" s="226"/>
      <c r="K15" s="226"/>
      <c r="L15" s="226"/>
      <c r="M15" s="227"/>
      <c r="N15" s="225" t="s">
        <v>63</v>
      </c>
      <c r="O15" s="226"/>
      <c r="P15" s="226"/>
      <c r="Q15" s="226"/>
      <c r="R15" s="227"/>
      <c r="S15" s="225" t="s">
        <v>63</v>
      </c>
      <c r="T15" s="226"/>
      <c r="U15" s="226"/>
      <c r="V15" s="226"/>
      <c r="W15" s="227"/>
      <c r="X15" s="90"/>
      <c r="Y15" s="91"/>
      <c r="Z15" s="92"/>
      <c r="AA15" s="90"/>
      <c r="AB15" s="91"/>
      <c r="AC15" s="92"/>
      <c r="AE15"/>
      <c r="AF15"/>
      <c r="AG15"/>
      <c r="AH15"/>
    </row>
    <row r="16" spans="1:34" ht="15" customHeight="1" x14ac:dyDescent="0.3">
      <c r="A16" s="97" t="s">
        <v>64</v>
      </c>
      <c r="B16" s="91"/>
      <c r="C16" s="92"/>
      <c r="D16" s="231" t="s">
        <v>146</v>
      </c>
      <c r="E16" s="232"/>
      <c r="F16" s="232"/>
      <c r="G16" s="232"/>
      <c r="H16" s="233"/>
      <c r="I16" s="289" t="s">
        <v>193</v>
      </c>
      <c r="J16" s="292" t="s">
        <v>58</v>
      </c>
      <c r="K16" s="270" t="s">
        <v>71</v>
      </c>
      <c r="L16" s="283"/>
      <c r="M16" s="240">
        <v>802.18</v>
      </c>
      <c r="N16" s="231" t="s">
        <v>147</v>
      </c>
      <c r="O16" s="232"/>
      <c r="P16" s="232"/>
      <c r="Q16" s="232"/>
      <c r="R16" s="233"/>
      <c r="S16" s="264" t="s">
        <v>57</v>
      </c>
      <c r="T16" s="283"/>
      <c r="U16" s="270" t="s">
        <v>71</v>
      </c>
      <c r="V16" s="280" t="s">
        <v>152</v>
      </c>
      <c r="W16" s="283"/>
      <c r="X16" s="90"/>
      <c r="Y16" s="91"/>
      <c r="Z16" s="92"/>
      <c r="AA16" s="90"/>
      <c r="AB16" s="91"/>
      <c r="AC16" s="92"/>
      <c r="AE16"/>
      <c r="AF16"/>
      <c r="AG16"/>
      <c r="AH16"/>
    </row>
    <row r="17" spans="1:34" ht="15" customHeight="1" thickBot="1" x14ac:dyDescent="0.35">
      <c r="A17" s="97" t="s">
        <v>65</v>
      </c>
      <c r="B17" s="91"/>
      <c r="C17" s="92"/>
      <c r="D17" s="234"/>
      <c r="E17" s="235"/>
      <c r="F17" s="235"/>
      <c r="G17" s="235"/>
      <c r="H17" s="236"/>
      <c r="I17" s="290"/>
      <c r="J17" s="299"/>
      <c r="K17" s="271"/>
      <c r="L17" s="284"/>
      <c r="M17" s="241"/>
      <c r="N17" s="237"/>
      <c r="O17" s="238"/>
      <c r="P17" s="238"/>
      <c r="Q17" s="238"/>
      <c r="R17" s="239"/>
      <c r="S17" s="265"/>
      <c r="T17" s="284"/>
      <c r="U17" s="271"/>
      <c r="V17" s="281"/>
      <c r="W17" s="284"/>
      <c r="X17" s="90"/>
      <c r="Y17" s="91"/>
      <c r="Z17" s="92"/>
      <c r="AA17" s="90"/>
      <c r="AB17" s="91"/>
      <c r="AC17" s="92"/>
      <c r="AE17"/>
      <c r="AF17"/>
      <c r="AG17"/>
      <c r="AH17"/>
    </row>
    <row r="18" spans="1:34" ht="15" customHeight="1" x14ac:dyDescent="0.3">
      <c r="A18" s="97" t="s">
        <v>66</v>
      </c>
      <c r="B18" s="91"/>
      <c r="C18" s="92"/>
      <c r="D18" s="234"/>
      <c r="E18" s="235"/>
      <c r="F18" s="235"/>
      <c r="G18" s="235"/>
      <c r="H18" s="236"/>
      <c r="I18" s="290"/>
      <c r="J18" s="299"/>
      <c r="K18" s="271"/>
      <c r="L18" s="284"/>
      <c r="M18" s="241"/>
      <c r="N18" s="306" t="s">
        <v>230</v>
      </c>
      <c r="O18" s="307"/>
      <c r="P18" s="307"/>
      <c r="Q18" s="307"/>
      <c r="R18" s="308"/>
      <c r="S18" s="265"/>
      <c r="T18" s="284"/>
      <c r="U18" s="271"/>
      <c r="V18" s="281"/>
      <c r="W18" s="284"/>
      <c r="X18" s="90"/>
      <c r="Y18" s="91"/>
      <c r="Z18" s="92"/>
      <c r="AA18" s="90"/>
      <c r="AB18" s="91"/>
      <c r="AC18" s="92"/>
      <c r="AE18"/>
      <c r="AF18"/>
      <c r="AG18"/>
      <c r="AH18"/>
    </row>
    <row r="19" spans="1:34" ht="15" customHeight="1" thickBot="1" x14ac:dyDescent="0.35">
      <c r="A19" s="97" t="s">
        <v>67</v>
      </c>
      <c r="B19" s="91"/>
      <c r="C19" s="92"/>
      <c r="D19" s="237"/>
      <c r="E19" s="238"/>
      <c r="F19" s="238"/>
      <c r="G19" s="238"/>
      <c r="H19" s="239"/>
      <c r="I19" s="291"/>
      <c r="J19" s="293"/>
      <c r="K19" s="272"/>
      <c r="L19" s="285"/>
      <c r="M19" s="242"/>
      <c r="N19" s="309"/>
      <c r="O19" s="310"/>
      <c r="P19" s="310"/>
      <c r="Q19" s="310"/>
      <c r="R19" s="311"/>
      <c r="S19" s="266"/>
      <c r="T19" s="285"/>
      <c r="U19" s="272"/>
      <c r="V19" s="282"/>
      <c r="W19" s="285"/>
      <c r="X19" s="90"/>
      <c r="Y19" s="91"/>
      <c r="Z19" s="92"/>
      <c r="AA19" s="90"/>
      <c r="AB19" s="91"/>
      <c r="AC19" s="92"/>
    </row>
    <row r="20" spans="1:34" ht="15" customHeight="1" thickBot="1" x14ac:dyDescent="0.35">
      <c r="A20" s="94" t="s">
        <v>68</v>
      </c>
      <c r="B20" s="91"/>
      <c r="C20" s="92"/>
      <c r="D20" s="273" t="s">
        <v>156</v>
      </c>
      <c r="E20" s="273"/>
      <c r="F20" s="273"/>
      <c r="G20" s="273"/>
      <c r="H20" s="274"/>
      <c r="I20" s="273" t="s">
        <v>156</v>
      </c>
      <c r="J20" s="273"/>
      <c r="K20" s="273"/>
      <c r="L20" s="273"/>
      <c r="M20" s="274"/>
      <c r="N20" s="273" t="s">
        <v>156</v>
      </c>
      <c r="O20" s="273"/>
      <c r="P20" s="273"/>
      <c r="Q20" s="273"/>
      <c r="R20" s="274"/>
      <c r="S20" s="273" t="s">
        <v>156</v>
      </c>
      <c r="T20" s="273"/>
      <c r="U20" s="273"/>
      <c r="V20" s="273"/>
      <c r="W20" s="274"/>
      <c r="X20" s="90"/>
      <c r="Y20" s="91"/>
      <c r="Z20" s="92"/>
      <c r="AA20" s="90"/>
      <c r="AB20" s="91"/>
      <c r="AC20" s="92"/>
    </row>
    <row r="21" spans="1:34" ht="15" customHeight="1" thickBot="1" x14ac:dyDescent="0.35">
      <c r="A21" s="94" t="s">
        <v>69</v>
      </c>
      <c r="B21" s="91"/>
      <c r="C21" s="92"/>
      <c r="D21" s="275"/>
      <c r="E21" s="275"/>
      <c r="F21" s="275"/>
      <c r="G21" s="275"/>
      <c r="H21" s="276"/>
      <c r="I21" s="275"/>
      <c r="J21" s="275"/>
      <c r="K21" s="275"/>
      <c r="L21" s="275"/>
      <c r="M21" s="276"/>
      <c r="N21" s="275"/>
      <c r="O21" s="275"/>
      <c r="P21" s="275"/>
      <c r="Q21" s="275"/>
      <c r="R21" s="276"/>
      <c r="S21" s="275"/>
      <c r="T21" s="275"/>
      <c r="U21" s="275"/>
      <c r="V21" s="275"/>
      <c r="W21" s="276"/>
      <c r="X21" s="255" t="s">
        <v>249</v>
      </c>
      <c r="Y21" s="256"/>
      <c r="Z21" s="257"/>
      <c r="AA21" s="90"/>
      <c r="AB21" s="91"/>
      <c r="AC21" s="92"/>
    </row>
    <row r="22" spans="1:34" ht="15" customHeight="1" thickBot="1" x14ac:dyDescent="0.35">
      <c r="A22" s="97" t="s">
        <v>70</v>
      </c>
      <c r="B22" s="91"/>
      <c r="C22" s="92"/>
      <c r="D22" s="264" t="s">
        <v>57</v>
      </c>
      <c r="E22" s="283"/>
      <c r="F22" s="286" t="s">
        <v>171</v>
      </c>
      <c r="G22" s="280" t="s">
        <v>152</v>
      </c>
      <c r="H22" s="283"/>
      <c r="I22" s="277" t="s">
        <v>57</v>
      </c>
      <c r="J22" s="243" t="s">
        <v>222</v>
      </c>
      <c r="K22" s="267" t="s">
        <v>236</v>
      </c>
      <c r="L22" s="283"/>
      <c r="M22" s="283"/>
      <c r="N22" s="264" t="s">
        <v>57</v>
      </c>
      <c r="O22" s="267" t="s">
        <v>236</v>
      </c>
      <c r="P22" s="270" t="s">
        <v>71</v>
      </c>
      <c r="Q22" s="246" t="s">
        <v>158</v>
      </c>
      <c r="R22" s="283"/>
      <c r="S22" s="264" t="s">
        <v>57</v>
      </c>
      <c r="T22" s="243" t="s">
        <v>222</v>
      </c>
      <c r="U22" s="286" t="s">
        <v>171</v>
      </c>
      <c r="V22" s="283"/>
      <c r="W22" s="283"/>
      <c r="X22" s="258"/>
      <c r="Y22" s="259"/>
      <c r="Z22" s="260"/>
      <c r="AA22" s="90"/>
      <c r="AB22" s="91"/>
      <c r="AC22" s="92"/>
    </row>
    <row r="23" spans="1:34" ht="15" customHeight="1" x14ac:dyDescent="0.3">
      <c r="A23" s="97" t="s">
        <v>72</v>
      </c>
      <c r="B23" s="300" t="s">
        <v>217</v>
      </c>
      <c r="C23" s="301"/>
      <c r="D23" s="265"/>
      <c r="E23" s="284"/>
      <c r="F23" s="287"/>
      <c r="G23" s="281"/>
      <c r="H23" s="284"/>
      <c r="I23" s="278"/>
      <c r="J23" s="244"/>
      <c r="K23" s="268"/>
      <c r="L23" s="284"/>
      <c r="M23" s="284"/>
      <c r="N23" s="265"/>
      <c r="O23" s="268"/>
      <c r="P23" s="271"/>
      <c r="Q23" s="247"/>
      <c r="R23" s="284"/>
      <c r="S23" s="265"/>
      <c r="T23" s="244"/>
      <c r="U23" s="287"/>
      <c r="V23" s="284"/>
      <c r="W23" s="284"/>
      <c r="X23" s="258"/>
      <c r="Y23" s="259"/>
      <c r="Z23" s="260"/>
      <c r="AA23" s="90"/>
      <c r="AB23" s="91"/>
      <c r="AC23" s="92"/>
    </row>
    <row r="24" spans="1:34" ht="15" customHeight="1" thickBot="1" x14ac:dyDescent="0.35">
      <c r="A24" s="97" t="s">
        <v>73</v>
      </c>
      <c r="B24" s="302"/>
      <c r="C24" s="303"/>
      <c r="D24" s="265"/>
      <c r="E24" s="284"/>
      <c r="F24" s="287"/>
      <c r="G24" s="281"/>
      <c r="H24" s="284"/>
      <c r="I24" s="278"/>
      <c r="J24" s="244"/>
      <c r="K24" s="268"/>
      <c r="L24" s="284"/>
      <c r="M24" s="284"/>
      <c r="N24" s="265"/>
      <c r="O24" s="268"/>
      <c r="P24" s="271"/>
      <c r="Q24" s="247"/>
      <c r="R24" s="284"/>
      <c r="S24" s="265"/>
      <c r="T24" s="244"/>
      <c r="U24" s="287"/>
      <c r="V24" s="284"/>
      <c r="W24" s="284"/>
      <c r="X24" s="258"/>
      <c r="Y24" s="259"/>
      <c r="Z24" s="260"/>
      <c r="AA24" s="90"/>
      <c r="AB24" s="91"/>
      <c r="AC24" s="92"/>
    </row>
    <row r="25" spans="1:34" ht="15" customHeight="1" thickBot="1" x14ac:dyDescent="0.35">
      <c r="A25" s="97" t="s">
        <v>74</v>
      </c>
      <c r="B25" s="91"/>
      <c r="C25" s="92"/>
      <c r="D25" s="266"/>
      <c r="E25" s="285"/>
      <c r="F25" s="288"/>
      <c r="G25" s="282"/>
      <c r="H25" s="285"/>
      <c r="I25" s="279"/>
      <c r="J25" s="245"/>
      <c r="K25" s="269"/>
      <c r="L25" s="285"/>
      <c r="M25" s="285"/>
      <c r="N25" s="266"/>
      <c r="O25" s="269"/>
      <c r="P25" s="272"/>
      <c r="Q25" s="248"/>
      <c r="R25" s="285"/>
      <c r="S25" s="266"/>
      <c r="T25" s="245"/>
      <c r="U25" s="288"/>
      <c r="V25" s="285"/>
      <c r="W25" s="285"/>
      <c r="X25" s="258"/>
      <c r="Y25" s="259"/>
      <c r="Z25" s="260"/>
      <c r="AA25" s="90"/>
      <c r="AB25" s="91"/>
      <c r="AC25" s="92"/>
    </row>
    <row r="26" spans="1:34" ht="15" customHeight="1" thickBot="1" x14ac:dyDescent="0.35">
      <c r="A26" s="96" t="s">
        <v>75</v>
      </c>
      <c r="B26" s="91"/>
      <c r="C26" s="92"/>
      <c r="D26" s="225" t="s">
        <v>63</v>
      </c>
      <c r="E26" s="226"/>
      <c r="F26" s="226"/>
      <c r="G26" s="226"/>
      <c r="H26" s="227"/>
      <c r="I26" s="225" t="s">
        <v>63</v>
      </c>
      <c r="J26" s="226"/>
      <c r="K26" s="226"/>
      <c r="L26" s="226"/>
      <c r="M26" s="227"/>
      <c r="N26" s="225" t="s">
        <v>63</v>
      </c>
      <c r="O26" s="226"/>
      <c r="P26" s="226"/>
      <c r="Q26" s="226"/>
      <c r="R26" s="227"/>
      <c r="S26" s="225" t="s">
        <v>63</v>
      </c>
      <c r="T26" s="226"/>
      <c r="U26" s="226"/>
      <c r="V26" s="226"/>
      <c r="W26" s="227"/>
      <c r="X26" s="258"/>
      <c r="Y26" s="259"/>
      <c r="Z26" s="260"/>
      <c r="AA26" s="90"/>
      <c r="AB26" s="91"/>
      <c r="AC26" s="92"/>
    </row>
    <row r="27" spans="1:34" ht="15" customHeight="1" x14ac:dyDescent="0.3">
      <c r="A27" s="95" t="s">
        <v>76</v>
      </c>
      <c r="B27" s="344" t="s">
        <v>250</v>
      </c>
      <c r="C27" s="345"/>
      <c r="D27" s="277" t="s">
        <v>57</v>
      </c>
      <c r="E27" s="243" t="s">
        <v>222</v>
      </c>
      <c r="F27" s="267" t="s">
        <v>236</v>
      </c>
      <c r="G27" s="246" t="s">
        <v>151</v>
      </c>
      <c r="H27" s="240">
        <v>802.19</v>
      </c>
      <c r="I27" s="289" t="s">
        <v>193</v>
      </c>
      <c r="J27" s="283"/>
      <c r="K27" s="228" t="s">
        <v>201</v>
      </c>
      <c r="L27" s="246" t="s">
        <v>151</v>
      </c>
      <c r="M27" s="240" t="s">
        <v>260</v>
      </c>
      <c r="N27" s="283"/>
      <c r="O27" s="243" t="s">
        <v>222</v>
      </c>
      <c r="P27" s="228" t="s">
        <v>201</v>
      </c>
      <c r="Q27" s="246" t="s">
        <v>158</v>
      </c>
      <c r="R27" s="240">
        <v>802.24</v>
      </c>
      <c r="S27" s="231" t="s">
        <v>148</v>
      </c>
      <c r="T27" s="232"/>
      <c r="U27" s="232"/>
      <c r="V27" s="232"/>
      <c r="W27" s="233"/>
      <c r="X27" s="258"/>
      <c r="Y27" s="259"/>
      <c r="Z27" s="260"/>
      <c r="AA27" s="90"/>
      <c r="AB27" s="91"/>
      <c r="AC27" s="92"/>
    </row>
    <row r="28" spans="1:34" ht="15" customHeight="1" x14ac:dyDescent="0.3">
      <c r="A28" s="97" t="s">
        <v>77</v>
      </c>
      <c r="B28" s="346"/>
      <c r="C28" s="347"/>
      <c r="D28" s="278"/>
      <c r="E28" s="244"/>
      <c r="F28" s="268"/>
      <c r="G28" s="247"/>
      <c r="H28" s="241"/>
      <c r="I28" s="290"/>
      <c r="J28" s="284"/>
      <c r="K28" s="229"/>
      <c r="L28" s="247"/>
      <c r="M28" s="241"/>
      <c r="N28" s="284"/>
      <c r="O28" s="244"/>
      <c r="P28" s="229"/>
      <c r="Q28" s="247"/>
      <c r="R28" s="241"/>
      <c r="S28" s="234"/>
      <c r="T28" s="235"/>
      <c r="U28" s="235"/>
      <c r="V28" s="235"/>
      <c r="W28" s="236"/>
      <c r="X28" s="258"/>
      <c r="Y28" s="259"/>
      <c r="Z28" s="260"/>
      <c r="AA28" s="90"/>
      <c r="AB28" s="91"/>
      <c r="AC28" s="92"/>
    </row>
    <row r="29" spans="1:34" ht="15" customHeight="1" thickBot="1" x14ac:dyDescent="0.35">
      <c r="A29" s="97" t="s">
        <v>78</v>
      </c>
      <c r="B29" s="348"/>
      <c r="C29" s="349"/>
      <c r="D29" s="278"/>
      <c r="E29" s="244"/>
      <c r="F29" s="268"/>
      <c r="G29" s="247"/>
      <c r="H29" s="241"/>
      <c r="I29" s="290"/>
      <c r="J29" s="284"/>
      <c r="K29" s="229"/>
      <c r="L29" s="247"/>
      <c r="M29" s="241"/>
      <c r="N29" s="284"/>
      <c r="O29" s="244"/>
      <c r="P29" s="229"/>
      <c r="Q29" s="247"/>
      <c r="R29" s="241"/>
      <c r="S29" s="234"/>
      <c r="T29" s="235"/>
      <c r="U29" s="235"/>
      <c r="V29" s="235"/>
      <c r="W29" s="236"/>
      <c r="X29" s="258"/>
      <c r="Y29" s="259"/>
      <c r="Z29" s="260"/>
      <c r="AA29" s="90"/>
      <c r="AB29" s="91"/>
      <c r="AC29" s="92"/>
    </row>
    <row r="30" spans="1:34" ht="15" customHeight="1" thickBot="1" x14ac:dyDescent="0.35">
      <c r="A30" s="97" t="s">
        <v>79</v>
      </c>
      <c r="B30" s="300" t="s">
        <v>143</v>
      </c>
      <c r="C30" s="301"/>
      <c r="D30" s="279"/>
      <c r="E30" s="245"/>
      <c r="F30" s="269"/>
      <c r="G30" s="248"/>
      <c r="H30" s="242"/>
      <c r="I30" s="291"/>
      <c r="J30" s="285"/>
      <c r="K30" s="230"/>
      <c r="L30" s="248"/>
      <c r="M30" s="242"/>
      <c r="N30" s="285"/>
      <c r="O30" s="245"/>
      <c r="P30" s="230"/>
      <c r="Q30" s="248"/>
      <c r="R30" s="242"/>
      <c r="S30" s="237"/>
      <c r="T30" s="238"/>
      <c r="U30" s="238"/>
      <c r="V30" s="238"/>
      <c r="W30" s="239"/>
      <c r="X30" s="261"/>
      <c r="Y30" s="262"/>
      <c r="Z30" s="263"/>
      <c r="AA30" s="90"/>
      <c r="AB30" s="91"/>
      <c r="AC30" s="92"/>
    </row>
    <row r="31" spans="1:34" ht="15" customHeight="1" thickBot="1" x14ac:dyDescent="0.35">
      <c r="A31" s="94" t="s">
        <v>80</v>
      </c>
      <c r="B31" s="302"/>
      <c r="C31" s="303"/>
      <c r="D31" s="249"/>
      <c r="E31" s="250"/>
      <c r="F31" s="250"/>
      <c r="G31" s="250"/>
      <c r="H31" s="213"/>
      <c r="I31" s="208"/>
      <c r="J31" s="211"/>
      <c r="K31" s="211"/>
      <c r="L31" s="211"/>
      <c r="M31" s="203" t="s">
        <v>253</v>
      </c>
      <c r="N31" s="216" t="s">
        <v>190</v>
      </c>
      <c r="O31" s="217"/>
      <c r="P31" s="217"/>
      <c r="Q31" s="217"/>
      <c r="R31" s="218"/>
      <c r="S31" s="249"/>
      <c r="T31" s="250"/>
      <c r="U31" s="250"/>
      <c r="V31" s="250"/>
      <c r="W31" s="213"/>
      <c r="X31" s="90"/>
      <c r="Y31" s="91"/>
      <c r="Z31" s="92"/>
      <c r="AA31" s="90"/>
      <c r="AB31" s="91"/>
      <c r="AC31" s="92"/>
    </row>
    <row r="32" spans="1:34" ht="15" customHeight="1" thickBot="1" x14ac:dyDescent="0.35">
      <c r="A32" s="94" t="s">
        <v>81</v>
      </c>
      <c r="B32" s="338" t="s">
        <v>263</v>
      </c>
      <c r="C32" s="339"/>
      <c r="D32" s="251"/>
      <c r="E32" s="252"/>
      <c r="F32" s="252"/>
      <c r="G32" s="252"/>
      <c r="H32" s="337"/>
      <c r="I32" s="209"/>
      <c r="J32" s="212"/>
      <c r="K32" s="212"/>
      <c r="L32" s="212"/>
      <c r="M32" s="205"/>
      <c r="N32" s="219"/>
      <c r="O32" s="220"/>
      <c r="P32" s="220"/>
      <c r="Q32" s="220"/>
      <c r="R32" s="221"/>
      <c r="S32" s="251"/>
      <c r="T32" s="252"/>
      <c r="U32" s="252"/>
      <c r="V32" s="214"/>
      <c r="W32" s="240">
        <v>802.19</v>
      </c>
      <c r="X32" s="90"/>
      <c r="Y32" s="91"/>
      <c r="Z32" s="92"/>
      <c r="AA32" s="90"/>
      <c r="AB32" s="91"/>
      <c r="AC32" s="92"/>
    </row>
    <row r="33" spans="1:29" ht="15" customHeight="1" thickBot="1" x14ac:dyDescent="0.35">
      <c r="A33" s="94" t="s">
        <v>83</v>
      </c>
      <c r="B33" s="340"/>
      <c r="C33" s="341"/>
      <c r="D33" s="251"/>
      <c r="E33" s="252"/>
      <c r="F33" s="252"/>
      <c r="G33" s="252"/>
      <c r="H33" s="337"/>
      <c r="I33" s="209"/>
      <c r="J33" s="212"/>
      <c r="K33" s="212"/>
      <c r="L33" s="212"/>
      <c r="M33" s="156"/>
      <c r="N33" s="219"/>
      <c r="O33" s="220"/>
      <c r="P33" s="220"/>
      <c r="Q33" s="220"/>
      <c r="R33" s="221"/>
      <c r="S33" s="251"/>
      <c r="T33" s="252"/>
      <c r="U33" s="252"/>
      <c r="V33" s="214"/>
      <c r="W33" s="241"/>
      <c r="X33" s="90"/>
      <c r="Y33" s="155"/>
      <c r="Z33" s="92"/>
      <c r="AA33" s="90"/>
      <c r="AB33" s="91"/>
      <c r="AC33" s="92"/>
    </row>
    <row r="34" spans="1:29" ht="15" customHeight="1" x14ac:dyDescent="0.3">
      <c r="A34" s="94" t="s">
        <v>84</v>
      </c>
      <c r="B34" s="340"/>
      <c r="C34" s="341"/>
      <c r="D34" s="251"/>
      <c r="E34" s="252"/>
      <c r="F34" s="252"/>
      <c r="G34" s="252"/>
      <c r="H34" s="337"/>
      <c r="I34" s="209"/>
      <c r="J34" s="212"/>
      <c r="K34" s="212"/>
      <c r="L34" s="212"/>
      <c r="M34" s="203" t="s">
        <v>262</v>
      </c>
      <c r="N34" s="219"/>
      <c r="O34" s="220"/>
      <c r="P34" s="220"/>
      <c r="Q34" s="220"/>
      <c r="R34" s="221"/>
      <c r="S34" s="251"/>
      <c r="T34" s="252"/>
      <c r="U34" s="252"/>
      <c r="V34" s="214"/>
      <c r="W34" s="241"/>
      <c r="X34" s="90"/>
      <c r="Y34" s="91"/>
      <c r="Z34" s="92"/>
      <c r="AA34" s="90"/>
      <c r="AB34" s="91"/>
      <c r="AC34" s="92"/>
    </row>
    <row r="35" spans="1:29" ht="15" customHeight="1" thickBot="1" x14ac:dyDescent="0.35">
      <c r="A35" s="94" t="s">
        <v>85</v>
      </c>
      <c r="B35" s="340"/>
      <c r="C35" s="341"/>
      <c r="D35" s="251"/>
      <c r="E35" s="252" t="s">
        <v>82</v>
      </c>
      <c r="F35" s="252"/>
      <c r="G35" s="252"/>
      <c r="H35" s="337"/>
      <c r="I35" s="209"/>
      <c r="J35" s="206" t="s">
        <v>82</v>
      </c>
      <c r="K35" s="206"/>
      <c r="L35" s="207"/>
      <c r="M35" s="204"/>
      <c r="N35" s="222"/>
      <c r="O35" s="223"/>
      <c r="P35" s="223"/>
      <c r="Q35" s="223"/>
      <c r="R35" s="224"/>
      <c r="S35" s="251"/>
      <c r="T35" s="252" t="s">
        <v>82</v>
      </c>
      <c r="U35" s="252"/>
      <c r="V35" s="252"/>
      <c r="W35" s="242"/>
      <c r="X35" s="90"/>
      <c r="Y35" s="91"/>
      <c r="Z35" s="92"/>
      <c r="AA35" s="90"/>
      <c r="AB35" s="91"/>
      <c r="AC35" s="92"/>
    </row>
    <row r="36" spans="1:29" ht="15" customHeight="1" x14ac:dyDescent="0.3">
      <c r="A36" s="94" t="s">
        <v>86</v>
      </c>
      <c r="B36" s="340"/>
      <c r="C36" s="341"/>
      <c r="D36" s="251"/>
      <c r="E36" s="252"/>
      <c r="F36" s="252"/>
      <c r="G36" s="252"/>
      <c r="H36" s="156"/>
      <c r="I36" s="209"/>
      <c r="J36" s="206"/>
      <c r="K36" s="206"/>
      <c r="L36" s="207"/>
      <c r="M36" s="204"/>
      <c r="N36" s="159"/>
      <c r="O36" s="159"/>
      <c r="P36" s="159"/>
      <c r="Q36" s="159"/>
      <c r="R36" s="159"/>
      <c r="S36" s="251"/>
      <c r="T36" s="252"/>
      <c r="U36" s="252"/>
      <c r="V36" s="252"/>
      <c r="W36" s="156"/>
      <c r="X36" s="90"/>
      <c r="Y36" s="91"/>
      <c r="Z36" s="92"/>
      <c r="AA36" s="90"/>
      <c r="AB36" s="91"/>
      <c r="AC36" s="92"/>
    </row>
    <row r="37" spans="1:29" ht="15" customHeight="1" thickBot="1" x14ac:dyDescent="0.35">
      <c r="A37" s="94" t="s">
        <v>87</v>
      </c>
      <c r="B37" s="340"/>
      <c r="C37" s="341"/>
      <c r="D37" s="251"/>
      <c r="E37" s="252"/>
      <c r="F37" s="252"/>
      <c r="G37" s="252"/>
      <c r="H37" s="214"/>
      <c r="I37" s="209"/>
      <c r="J37" s="159"/>
      <c r="K37" s="159"/>
      <c r="L37" s="159"/>
      <c r="M37" s="205"/>
      <c r="N37" s="159"/>
      <c r="O37" s="159"/>
      <c r="P37" s="159"/>
      <c r="Q37" s="159"/>
      <c r="R37" s="159"/>
      <c r="S37" s="251"/>
      <c r="T37" s="252"/>
      <c r="U37" s="252"/>
      <c r="V37" s="252"/>
      <c r="W37" s="214"/>
      <c r="X37" s="90"/>
      <c r="Y37" s="91"/>
      <c r="Z37" s="92"/>
      <c r="AA37" s="90"/>
      <c r="AB37" s="91"/>
      <c r="AC37" s="92"/>
    </row>
    <row r="38" spans="1:29" ht="15" customHeight="1" x14ac:dyDescent="0.3">
      <c r="A38" s="94" t="s">
        <v>88</v>
      </c>
      <c r="B38" s="340"/>
      <c r="C38" s="341"/>
      <c r="D38" s="251"/>
      <c r="E38" s="252"/>
      <c r="F38" s="252"/>
      <c r="G38" s="252"/>
      <c r="H38" s="214"/>
      <c r="I38" s="209"/>
      <c r="J38" s="159"/>
      <c r="K38" s="159"/>
      <c r="L38" s="159"/>
      <c r="M38" s="213"/>
      <c r="N38" s="159"/>
      <c r="O38" s="159"/>
      <c r="P38" s="159"/>
      <c r="Q38" s="159"/>
      <c r="R38" s="159"/>
      <c r="S38" s="251"/>
      <c r="T38" s="252"/>
      <c r="U38" s="252"/>
      <c r="V38" s="252"/>
      <c r="W38" s="214"/>
      <c r="X38" s="90"/>
      <c r="Y38" s="91"/>
      <c r="Z38" s="92"/>
      <c r="AA38" s="90"/>
      <c r="AB38" s="91"/>
      <c r="AC38" s="92"/>
    </row>
    <row r="39" spans="1:29" ht="15" customHeight="1" x14ac:dyDescent="0.3">
      <c r="A39" s="94" t="s">
        <v>89</v>
      </c>
      <c r="B39" s="340"/>
      <c r="C39" s="341"/>
      <c r="D39" s="251"/>
      <c r="E39" s="252"/>
      <c r="F39" s="252"/>
      <c r="G39" s="252"/>
      <c r="H39" s="214"/>
      <c r="I39" s="209"/>
      <c r="J39" s="159"/>
      <c r="K39" s="159"/>
      <c r="L39" s="159"/>
      <c r="M39" s="214"/>
      <c r="N39" s="158"/>
      <c r="O39" s="159"/>
      <c r="P39" s="159"/>
      <c r="Q39" s="159"/>
      <c r="R39" s="156"/>
      <c r="S39" s="251"/>
      <c r="T39" s="252"/>
      <c r="U39" s="252"/>
      <c r="V39" s="252"/>
      <c r="W39" s="214"/>
      <c r="X39" s="90"/>
      <c r="Y39" s="91"/>
      <c r="Z39" s="92"/>
      <c r="AA39" s="90"/>
      <c r="AB39" s="91"/>
      <c r="AC39" s="92"/>
    </row>
    <row r="40" spans="1:29" ht="15" customHeight="1" thickBot="1" x14ac:dyDescent="0.35">
      <c r="A40" s="94" t="s">
        <v>90</v>
      </c>
      <c r="B40" s="342"/>
      <c r="C40" s="343"/>
      <c r="D40" s="253"/>
      <c r="E40" s="254"/>
      <c r="F40" s="254"/>
      <c r="G40" s="254"/>
      <c r="H40" s="215"/>
      <c r="I40" s="210"/>
      <c r="J40" s="160"/>
      <c r="K40" s="160"/>
      <c r="L40" s="160"/>
      <c r="M40" s="215"/>
      <c r="N40" s="159"/>
      <c r="O40" s="159"/>
      <c r="P40" s="159"/>
      <c r="Q40" s="159"/>
      <c r="R40" s="159"/>
      <c r="S40" s="253"/>
      <c r="T40" s="254"/>
      <c r="U40" s="254"/>
      <c r="V40" s="254"/>
      <c r="W40" s="215"/>
      <c r="X40" s="98"/>
      <c r="Y40" s="99"/>
      <c r="Z40" s="100"/>
      <c r="AA40" s="98"/>
      <c r="AB40" s="99"/>
      <c r="AC40" s="100"/>
    </row>
    <row r="41" spans="1:29" s="43" customFormat="1" ht="15" customHeight="1" thickBot="1" x14ac:dyDescent="0.35">
      <c r="A41" s="122" t="s">
        <v>91</v>
      </c>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4"/>
    </row>
    <row r="42" spans="1:29" s="43" customFormat="1" ht="15" customHeight="1" x14ac:dyDescent="0.3">
      <c r="A42" s="101" t="s">
        <v>31</v>
      </c>
      <c r="B42" s="368" t="s">
        <v>131</v>
      </c>
      <c r="C42" s="369"/>
      <c r="D42" s="369"/>
      <c r="E42" s="369"/>
      <c r="F42" s="369"/>
      <c r="G42" s="369"/>
      <c r="H42" s="369"/>
      <c r="I42" s="369"/>
      <c r="J42" s="370"/>
      <c r="K42" s="113"/>
      <c r="L42" s="113"/>
      <c r="M42" s="113"/>
      <c r="N42" s="102" t="s">
        <v>229</v>
      </c>
      <c r="O42" s="353" t="s">
        <v>278</v>
      </c>
      <c r="P42" s="354"/>
      <c r="Q42" s="354"/>
      <c r="R42" s="354"/>
      <c r="S42" s="354"/>
      <c r="T42" s="354"/>
      <c r="U42" s="354"/>
      <c r="V42" s="354"/>
      <c r="W42" s="354"/>
      <c r="X42" s="355"/>
      <c r="Y42" s="115"/>
      <c r="Z42" s="113"/>
      <c r="AA42" s="113"/>
      <c r="AB42" s="115"/>
      <c r="AC42" s="116"/>
    </row>
    <row r="43" spans="1:29" s="43" customFormat="1" x14ac:dyDescent="0.3">
      <c r="A43" s="101" t="s">
        <v>172</v>
      </c>
      <c r="B43" s="371" t="s">
        <v>173</v>
      </c>
      <c r="C43" s="372"/>
      <c r="D43" s="372"/>
      <c r="E43" s="372"/>
      <c r="F43" s="372"/>
      <c r="G43" s="372"/>
      <c r="H43" s="372"/>
      <c r="I43" s="372"/>
      <c r="J43" s="373"/>
      <c r="K43" s="113"/>
      <c r="L43" s="113"/>
      <c r="M43" s="113"/>
      <c r="N43" s="102" t="s">
        <v>92</v>
      </c>
      <c r="O43" s="359" t="s">
        <v>235</v>
      </c>
      <c r="P43" s="360"/>
      <c r="Q43" s="360"/>
      <c r="R43" s="360"/>
      <c r="S43" s="360"/>
      <c r="T43" s="360"/>
      <c r="U43" s="360"/>
      <c r="V43" s="360"/>
      <c r="W43" s="360"/>
      <c r="X43" s="361"/>
      <c r="Y43" s="115"/>
      <c r="Z43" s="113"/>
      <c r="AA43" s="113"/>
      <c r="AB43" s="115"/>
      <c r="AC43" s="116"/>
    </row>
    <row r="44" spans="1:29" s="43" customFormat="1" x14ac:dyDescent="0.3">
      <c r="A44" s="101" t="s">
        <v>220</v>
      </c>
      <c r="B44" s="374" t="s">
        <v>221</v>
      </c>
      <c r="C44" s="375"/>
      <c r="D44" s="375"/>
      <c r="E44" s="375"/>
      <c r="F44" s="375"/>
      <c r="G44" s="375"/>
      <c r="H44" s="375"/>
      <c r="I44" s="375"/>
      <c r="J44" s="376"/>
      <c r="K44" s="113"/>
      <c r="L44" s="113"/>
      <c r="M44" s="113"/>
      <c r="N44" s="102" t="s">
        <v>93</v>
      </c>
      <c r="O44" s="362" t="s">
        <v>94</v>
      </c>
      <c r="P44" s="363"/>
      <c r="Q44" s="363"/>
      <c r="R44" s="363"/>
      <c r="S44" s="363"/>
      <c r="T44" s="363"/>
      <c r="U44" s="363"/>
      <c r="V44" s="363"/>
      <c r="W44" s="363"/>
      <c r="X44" s="364"/>
      <c r="Y44" s="115"/>
      <c r="Z44" s="113"/>
      <c r="AA44" s="113"/>
      <c r="AB44" s="115"/>
      <c r="AC44" s="116"/>
    </row>
    <row r="45" spans="1:29" s="43" customFormat="1" x14ac:dyDescent="0.3">
      <c r="A45" s="101" t="s">
        <v>119</v>
      </c>
      <c r="B45" s="380" t="s">
        <v>132</v>
      </c>
      <c r="C45" s="381"/>
      <c r="D45" s="381"/>
      <c r="E45" s="381"/>
      <c r="F45" s="381"/>
      <c r="G45" s="381"/>
      <c r="H45" s="381"/>
      <c r="I45" s="381"/>
      <c r="J45" s="382"/>
      <c r="K45" s="113"/>
      <c r="L45" s="113"/>
      <c r="M45" s="113"/>
      <c r="N45" s="102" t="s">
        <v>96</v>
      </c>
      <c r="O45" s="365" t="s">
        <v>97</v>
      </c>
      <c r="P45" s="366"/>
      <c r="Q45" s="366"/>
      <c r="R45" s="366"/>
      <c r="S45" s="366"/>
      <c r="T45" s="366"/>
      <c r="U45" s="366"/>
      <c r="V45" s="366"/>
      <c r="W45" s="366"/>
      <c r="X45" s="367"/>
      <c r="Y45" s="115"/>
      <c r="Z45" s="113"/>
      <c r="AA45" s="113"/>
      <c r="AB45" s="115"/>
      <c r="AC45" s="116"/>
    </row>
    <row r="46" spans="1:29" s="43" customFormat="1" x14ac:dyDescent="0.3">
      <c r="A46" s="101" t="s">
        <v>95</v>
      </c>
      <c r="B46" s="383" t="s">
        <v>174</v>
      </c>
      <c r="C46" s="384"/>
      <c r="D46" s="384"/>
      <c r="E46" s="384"/>
      <c r="F46" s="384"/>
      <c r="G46" s="384"/>
      <c r="H46" s="384"/>
      <c r="I46" s="384"/>
      <c r="J46" s="385"/>
      <c r="K46" s="113"/>
      <c r="L46" s="113"/>
      <c r="M46" s="113"/>
      <c r="N46" s="102" t="s">
        <v>18</v>
      </c>
      <c r="O46" s="356" t="s">
        <v>231</v>
      </c>
      <c r="P46" s="357"/>
      <c r="Q46" s="357"/>
      <c r="R46" s="357"/>
      <c r="S46" s="357"/>
      <c r="T46" s="357"/>
      <c r="U46" s="357"/>
      <c r="V46" s="357"/>
      <c r="W46" s="357"/>
      <c r="X46" s="358"/>
      <c r="Y46" s="115"/>
      <c r="Z46" s="113"/>
      <c r="AA46" s="113"/>
      <c r="AB46" s="115"/>
      <c r="AC46" s="116"/>
    </row>
    <row r="47" spans="1:29" s="43" customFormat="1" x14ac:dyDescent="0.3">
      <c r="A47" s="101" t="s">
        <v>175</v>
      </c>
      <c r="B47" s="386" t="s">
        <v>202</v>
      </c>
      <c r="C47" s="387"/>
      <c r="D47" s="387"/>
      <c r="E47" s="387"/>
      <c r="F47" s="387"/>
      <c r="G47" s="387"/>
      <c r="H47" s="387"/>
      <c r="I47" s="387"/>
      <c r="J47" s="388"/>
      <c r="K47" s="113"/>
      <c r="L47" s="113"/>
      <c r="M47" s="113"/>
      <c r="N47" s="102">
        <v>802</v>
      </c>
      <c r="O47" s="377" t="s">
        <v>264</v>
      </c>
      <c r="P47" s="378"/>
      <c r="Q47" s="378"/>
      <c r="R47" s="378"/>
      <c r="S47" s="378"/>
      <c r="T47" s="378"/>
      <c r="U47" s="378"/>
      <c r="V47" s="378"/>
      <c r="W47" s="378"/>
      <c r="X47" s="379"/>
      <c r="Y47" s="115"/>
      <c r="Z47" s="113"/>
      <c r="AA47" s="113"/>
      <c r="AB47" s="115"/>
      <c r="AC47" s="116"/>
    </row>
    <row r="48" spans="1:29" s="43" customFormat="1" x14ac:dyDescent="0.3">
      <c r="A48" s="101" t="s">
        <v>98</v>
      </c>
      <c r="B48" s="103" t="s">
        <v>133</v>
      </c>
      <c r="C48" s="107"/>
      <c r="D48" s="107"/>
      <c r="E48" s="110"/>
      <c r="F48" s="106"/>
      <c r="G48" s="106"/>
      <c r="H48" s="106"/>
      <c r="I48" s="106"/>
      <c r="J48" s="111"/>
      <c r="K48" s="113"/>
      <c r="L48" s="113"/>
      <c r="M48" s="113"/>
      <c r="N48" s="102" t="s">
        <v>269</v>
      </c>
      <c r="O48" s="103" t="s">
        <v>270</v>
      </c>
      <c r="P48" s="107"/>
      <c r="Q48" s="107"/>
      <c r="R48" s="107"/>
      <c r="S48" s="110"/>
      <c r="T48" s="106"/>
      <c r="U48" s="106"/>
      <c r="V48" s="106"/>
      <c r="W48" s="106"/>
      <c r="X48" s="111"/>
      <c r="Y48" s="115"/>
      <c r="Z48" s="113"/>
      <c r="AA48" s="113"/>
      <c r="AB48" s="115"/>
      <c r="AC48" s="116"/>
    </row>
    <row r="49" spans="1:29" s="43" customFormat="1" x14ac:dyDescent="0.3">
      <c r="A49" s="101" t="s">
        <v>99</v>
      </c>
      <c r="B49" s="103" t="s">
        <v>134</v>
      </c>
      <c r="C49" s="104"/>
      <c r="D49" s="110"/>
      <c r="E49" s="108"/>
      <c r="F49" s="106"/>
      <c r="G49" s="110"/>
      <c r="H49" s="110"/>
      <c r="I49" s="108"/>
      <c r="J49" s="109"/>
      <c r="K49" s="113"/>
      <c r="L49" s="113"/>
      <c r="M49" s="113"/>
      <c r="N49" s="102"/>
      <c r="O49" s="103"/>
      <c r="P49" s="107"/>
      <c r="Q49" s="107"/>
      <c r="R49" s="107"/>
      <c r="S49" s="110"/>
      <c r="T49" s="106"/>
      <c r="U49" s="106"/>
      <c r="V49" s="106"/>
      <c r="W49" s="106"/>
      <c r="X49" s="111"/>
      <c r="Y49" s="115"/>
      <c r="Z49" s="113"/>
      <c r="AA49" s="113"/>
      <c r="AB49" s="115"/>
      <c r="AC49" s="116"/>
    </row>
    <row r="50" spans="1:29" s="43" customFormat="1" x14ac:dyDescent="0.3">
      <c r="A50" s="101" t="s">
        <v>17</v>
      </c>
      <c r="B50" s="392" t="s">
        <v>100</v>
      </c>
      <c r="C50" s="393"/>
      <c r="D50" s="393"/>
      <c r="E50" s="393"/>
      <c r="F50" s="393"/>
      <c r="G50" s="393"/>
      <c r="H50" s="393"/>
      <c r="I50" s="393"/>
      <c r="J50" s="394"/>
      <c r="K50" s="113"/>
      <c r="L50" s="113"/>
      <c r="M50" s="113"/>
      <c r="N50" s="102"/>
      <c r="O50" s="103"/>
      <c r="P50" s="112"/>
      <c r="Q50" s="112"/>
      <c r="R50" s="112"/>
      <c r="S50" s="106"/>
      <c r="T50" s="106"/>
      <c r="U50" s="106"/>
      <c r="V50" s="106"/>
      <c r="W50" s="106"/>
      <c r="X50" s="111"/>
      <c r="Y50" s="115"/>
      <c r="Z50" s="113"/>
      <c r="AA50" s="113"/>
      <c r="AB50" s="115"/>
      <c r="AC50" s="116"/>
    </row>
    <row r="51" spans="1:29" s="43" customFormat="1" x14ac:dyDescent="0.3">
      <c r="A51" s="101" t="s">
        <v>201</v>
      </c>
      <c r="B51" s="395" t="s">
        <v>203</v>
      </c>
      <c r="C51" s="396"/>
      <c r="D51" s="396"/>
      <c r="E51" s="396"/>
      <c r="F51" s="396"/>
      <c r="G51" s="396"/>
      <c r="H51" s="396"/>
      <c r="I51" s="396"/>
      <c r="J51" s="397"/>
      <c r="K51" s="113"/>
      <c r="L51" s="113"/>
      <c r="M51" s="113"/>
      <c r="N51" s="102"/>
      <c r="O51" s="103"/>
      <c r="P51" s="114"/>
      <c r="Q51" s="114"/>
      <c r="R51" s="114"/>
      <c r="S51" s="106"/>
      <c r="T51" s="106"/>
      <c r="U51" s="106"/>
      <c r="V51" s="106"/>
      <c r="W51" s="106"/>
      <c r="X51" s="111"/>
      <c r="Y51" s="115"/>
      <c r="Z51" s="113"/>
      <c r="AA51" s="113"/>
      <c r="AB51" s="115"/>
      <c r="AC51" s="116"/>
    </row>
    <row r="52" spans="1:29" s="43" customFormat="1" x14ac:dyDescent="0.3">
      <c r="A52" s="101" t="s">
        <v>227</v>
      </c>
      <c r="B52" s="389" t="s">
        <v>237</v>
      </c>
      <c r="C52" s="390"/>
      <c r="D52" s="390"/>
      <c r="E52" s="390"/>
      <c r="F52" s="390"/>
      <c r="G52" s="390"/>
      <c r="H52" s="390"/>
      <c r="I52" s="390"/>
      <c r="J52" s="391"/>
      <c r="K52" s="113"/>
      <c r="L52" s="113"/>
      <c r="M52" s="113"/>
      <c r="N52" s="102"/>
      <c r="O52" s="103"/>
      <c r="P52" s="105"/>
      <c r="Q52" s="105"/>
      <c r="R52" s="105"/>
      <c r="S52" s="106"/>
      <c r="T52" s="106"/>
      <c r="U52" s="106"/>
      <c r="V52" s="106"/>
      <c r="W52" s="106"/>
      <c r="X52" s="111"/>
      <c r="Y52" s="115"/>
      <c r="Z52" s="113"/>
      <c r="AA52" s="113"/>
      <c r="AB52" s="115"/>
      <c r="AC52" s="116"/>
    </row>
    <row r="53" spans="1:29" s="43" customFormat="1" ht="13.5" thickBot="1" x14ac:dyDescent="0.35">
      <c r="A53" s="101" t="s">
        <v>276</v>
      </c>
      <c r="B53" s="350" t="s">
        <v>277</v>
      </c>
      <c r="C53" s="351"/>
      <c r="D53" s="351"/>
      <c r="E53" s="351"/>
      <c r="F53" s="351"/>
      <c r="G53" s="351"/>
      <c r="H53" s="351"/>
      <c r="I53" s="351"/>
      <c r="J53" s="352"/>
      <c r="K53" s="113"/>
      <c r="L53" s="113"/>
      <c r="M53" s="113"/>
      <c r="N53" s="125"/>
      <c r="O53" s="117"/>
      <c r="P53" s="118"/>
      <c r="Q53" s="118"/>
      <c r="R53" s="118"/>
      <c r="S53" s="119"/>
      <c r="T53" s="119"/>
      <c r="U53" s="119"/>
      <c r="V53" s="119"/>
      <c r="W53" s="119"/>
      <c r="X53" s="120"/>
      <c r="Y53" s="115"/>
      <c r="Z53" s="113"/>
      <c r="AA53" s="113"/>
      <c r="AB53" s="115"/>
      <c r="AC53" s="116"/>
    </row>
    <row r="54" spans="1:29" s="43" customFormat="1" ht="13.5" thickBot="1" x14ac:dyDescent="0.35">
      <c r="A54" s="130"/>
      <c r="B54" s="126"/>
      <c r="C54" s="126"/>
      <c r="D54" s="126"/>
      <c r="E54" s="126"/>
      <c r="F54" s="126"/>
      <c r="G54" s="126"/>
      <c r="H54" s="126"/>
      <c r="I54" s="126"/>
      <c r="J54" s="126"/>
      <c r="K54" s="126"/>
      <c r="L54" s="126"/>
      <c r="M54" s="126"/>
      <c r="N54" s="127"/>
      <c r="O54" s="127"/>
      <c r="P54" s="127"/>
      <c r="Q54" s="127"/>
      <c r="R54" s="127"/>
      <c r="S54" s="127"/>
      <c r="T54" s="127"/>
      <c r="U54" s="127"/>
      <c r="V54" s="127"/>
      <c r="W54" s="127"/>
      <c r="X54" s="128"/>
      <c r="Y54" s="128"/>
      <c r="Z54" s="127"/>
      <c r="AA54" s="128"/>
      <c r="AB54" s="128"/>
      <c r="AC54" s="129"/>
    </row>
    <row r="55" spans="1:29" s="43" customFormat="1" x14ac:dyDescent="0.3">
      <c r="N55" s="121"/>
      <c r="O55" s="121"/>
      <c r="P55" s="121"/>
      <c r="Q55" s="121"/>
      <c r="R55" s="121"/>
      <c r="S55" s="121"/>
      <c r="T55" s="121"/>
      <c r="U55" s="121"/>
      <c r="V55" s="121"/>
      <c r="W55" s="121"/>
    </row>
    <row r="56" spans="1:29" s="43" customFormat="1" x14ac:dyDescent="0.3">
      <c r="N56" s="121"/>
      <c r="O56" s="121"/>
      <c r="P56" s="121"/>
      <c r="Q56" s="121"/>
      <c r="R56" s="121"/>
      <c r="S56" s="121"/>
      <c r="T56" s="121"/>
      <c r="U56" s="121"/>
      <c r="V56" s="121"/>
      <c r="W56" s="121"/>
    </row>
    <row r="57" spans="1:29" s="43" customFormat="1" x14ac:dyDescent="0.3">
      <c r="N57" s="121"/>
      <c r="O57" s="121"/>
      <c r="P57" s="121"/>
      <c r="Q57" s="121"/>
      <c r="R57" s="121"/>
      <c r="S57" s="121"/>
      <c r="T57" s="121"/>
      <c r="U57" s="121"/>
      <c r="V57" s="121"/>
      <c r="W57" s="121"/>
    </row>
    <row r="58" spans="1:29" s="43" customFormat="1" x14ac:dyDescent="0.3">
      <c r="N58" s="121"/>
      <c r="O58" s="121"/>
      <c r="P58" s="121"/>
      <c r="Q58" s="121"/>
      <c r="R58" s="121"/>
      <c r="S58" s="121"/>
      <c r="T58" s="121"/>
      <c r="U58" s="121"/>
      <c r="V58" s="121"/>
      <c r="W58" s="121"/>
    </row>
    <row r="59" spans="1:29" s="43" customFormat="1" ht="12.75" customHeight="1" x14ac:dyDescent="0.3">
      <c r="N59" s="121"/>
      <c r="O59" s="121"/>
      <c r="P59" s="121"/>
      <c r="Q59" s="121"/>
      <c r="R59" s="121"/>
      <c r="S59" s="121"/>
      <c r="T59" s="121"/>
      <c r="U59" s="121"/>
      <c r="V59" s="121"/>
      <c r="W59" s="121"/>
    </row>
    <row r="60" spans="1:29" s="43" customFormat="1" ht="15.75" customHeight="1" x14ac:dyDescent="0.3">
      <c r="N60" s="121"/>
      <c r="O60" s="121"/>
      <c r="P60" s="121"/>
      <c r="Q60" s="121"/>
      <c r="R60" s="121"/>
      <c r="S60" s="121"/>
      <c r="T60" s="121"/>
      <c r="U60" s="121"/>
      <c r="V60" s="121"/>
      <c r="W60" s="121"/>
    </row>
    <row r="61" spans="1:29" s="43" customFormat="1" ht="12.75" customHeight="1" x14ac:dyDescent="0.3">
      <c r="N61" s="121"/>
      <c r="O61" s="121"/>
      <c r="P61" s="121"/>
      <c r="Q61" s="121"/>
      <c r="R61" s="121"/>
      <c r="S61" s="121"/>
      <c r="T61" s="121"/>
      <c r="U61" s="121"/>
      <c r="V61" s="121"/>
      <c r="W61" s="121"/>
    </row>
    <row r="62" spans="1:29" s="43" customFormat="1" ht="15.75" customHeight="1" x14ac:dyDescent="0.3"/>
    <row r="63" spans="1:29" s="43" customFormat="1" ht="15.75" customHeight="1" x14ac:dyDescent="0.3"/>
    <row r="64" spans="1:29" s="43" customFormat="1" ht="13.5" customHeight="1" x14ac:dyDescent="0.3"/>
    <row r="65" spans="1:29" s="43" customFormat="1" ht="15.75" customHeight="1" x14ac:dyDescent="0.3"/>
    <row r="66" spans="1:29" s="43" customFormat="1" ht="12.75" customHeight="1" x14ac:dyDescent="0.3"/>
    <row r="67" spans="1:29"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3">
      <c r="B70" s="43"/>
      <c r="C70" s="43"/>
      <c r="D70" s="43"/>
      <c r="E70" s="43"/>
      <c r="F70" s="43"/>
      <c r="G70" s="43"/>
      <c r="H70" s="43"/>
      <c r="I70" s="43"/>
      <c r="J70" s="43"/>
      <c r="K70" s="43"/>
      <c r="L70" s="43"/>
      <c r="M70" s="43"/>
      <c r="N70" s="43"/>
      <c r="O70" s="43"/>
      <c r="P70" s="43"/>
      <c r="Q70" s="43"/>
      <c r="R70" s="43"/>
      <c r="S70" s="43"/>
      <c r="T70" s="43"/>
      <c r="U70" s="43"/>
      <c r="V70" s="43"/>
      <c r="W70" s="43"/>
      <c r="X70" s="43"/>
      <c r="AA70" s="43"/>
    </row>
    <row r="71" spans="1:29" x14ac:dyDescent="0.3">
      <c r="B71" s="43"/>
      <c r="C71" s="43"/>
      <c r="D71" s="43"/>
      <c r="E71" s="43"/>
    </row>
    <row r="72" spans="1:29" x14ac:dyDescent="0.3">
      <c r="B72" s="43"/>
      <c r="C72" s="43"/>
      <c r="D72" s="43"/>
      <c r="E72" s="43"/>
    </row>
  </sheetData>
  <mergeCells count="140">
    <mergeCell ref="B53:J53"/>
    <mergeCell ref="O42:X42"/>
    <mergeCell ref="O46:X46"/>
    <mergeCell ref="O43:X43"/>
    <mergeCell ref="O44:X44"/>
    <mergeCell ref="O45:X45"/>
    <mergeCell ref="B42:J42"/>
    <mergeCell ref="B43:J43"/>
    <mergeCell ref="B44:J44"/>
    <mergeCell ref="O47:X47"/>
    <mergeCell ref="B45:J45"/>
    <mergeCell ref="B46:J46"/>
    <mergeCell ref="B47:J47"/>
    <mergeCell ref="B52:J52"/>
    <mergeCell ref="B50:J50"/>
    <mergeCell ref="B51:J51"/>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K11:K14"/>
    <mergeCell ref="M16:M19"/>
    <mergeCell ref="H22:H25"/>
    <mergeCell ref="AA5:AC5"/>
    <mergeCell ref="AA6:AC6"/>
    <mergeCell ref="X5:Z5"/>
    <mergeCell ref="N6:R6"/>
    <mergeCell ref="S6:W6"/>
    <mergeCell ref="X6:Z6"/>
    <mergeCell ref="S5:W5"/>
    <mergeCell ref="N5:R5"/>
    <mergeCell ref="L11:L14"/>
    <mergeCell ref="S9:W10"/>
    <mergeCell ref="M11:M14"/>
    <mergeCell ref="B7:W7"/>
    <mergeCell ref="U11:U14"/>
    <mergeCell ref="W16:W19"/>
    <mergeCell ref="S20:W21"/>
    <mergeCell ref="W22:W25"/>
    <mergeCell ref="T11:T14"/>
    <mergeCell ref="W11:W14"/>
    <mergeCell ref="L16:L19"/>
    <mergeCell ref="B23:C24"/>
    <mergeCell ref="N9:R10"/>
    <mergeCell ref="N13:N14"/>
    <mergeCell ref="N11:R12"/>
    <mergeCell ref="D11:H14"/>
    <mergeCell ref="D16:H19"/>
    <mergeCell ref="S15:W15"/>
    <mergeCell ref="N16:R17"/>
    <mergeCell ref="N18:R19"/>
    <mergeCell ref="R22:R25"/>
    <mergeCell ref="N15:R15"/>
    <mergeCell ref="N22:N25"/>
    <mergeCell ref="T16:T19"/>
    <mergeCell ref="S22:S25"/>
    <mergeCell ref="S16:S19"/>
    <mergeCell ref="J22:J25"/>
    <mergeCell ref="J16:J19"/>
    <mergeCell ref="R13:R14"/>
    <mergeCell ref="U16:U19"/>
    <mergeCell ref="S11:S14"/>
    <mergeCell ref="O13:O14"/>
    <mergeCell ref="P13:P14"/>
    <mergeCell ref="K16:K19"/>
    <mergeCell ref="V11:V14"/>
    <mergeCell ref="V16:V19"/>
    <mergeCell ref="V22:V25"/>
    <mergeCell ref="O22:O25"/>
    <mergeCell ref="Q13:Q14"/>
    <mergeCell ref="Q22:Q25"/>
    <mergeCell ref="M22:M25"/>
    <mergeCell ref="X21:Z30"/>
    <mergeCell ref="N27:N30"/>
    <mergeCell ref="D26:H26"/>
    <mergeCell ref="E27:E30"/>
    <mergeCell ref="K22:K25"/>
    <mergeCell ref="P22:P25"/>
    <mergeCell ref="N20:R21"/>
    <mergeCell ref="T22:T25"/>
    <mergeCell ref="I22:I25"/>
    <mergeCell ref="G22:G25"/>
    <mergeCell ref="I26:M26"/>
    <mergeCell ref="L22:L25"/>
    <mergeCell ref="U22:U25"/>
    <mergeCell ref="M34:M37"/>
    <mergeCell ref="J35:L36"/>
    <mergeCell ref="I31:I40"/>
    <mergeCell ref="J31:L34"/>
    <mergeCell ref="M38:M40"/>
    <mergeCell ref="N31:R35"/>
    <mergeCell ref="S26:W26"/>
    <mergeCell ref="P27:P30"/>
    <mergeCell ref="S27:W30"/>
    <mergeCell ref="R27:R30"/>
    <mergeCell ref="O27:O30"/>
    <mergeCell ref="N26:R26"/>
    <mergeCell ref="L27:L30"/>
    <mergeCell ref="M27:M30"/>
    <mergeCell ref="K27:K30"/>
    <mergeCell ref="M31:M32"/>
    <mergeCell ref="S31:W31"/>
    <mergeCell ref="W32:W35"/>
    <mergeCell ref="S37:W40"/>
    <mergeCell ref="S32:V34"/>
    <mergeCell ref="S35:S36"/>
    <mergeCell ref="T35:V36"/>
    <mergeCell ref="Q27:Q30"/>
  </mergeCells>
  <hyperlinks>
    <hyperlink ref="B8:C8" r:id="rId1" display="https://ieeesa.webex.com/ieeesa/j.php?MTID=mb0870b3335056c512b9fa579a924533f" xr:uid="{7FDB1902-BF2D-495D-A704-1261DC0E426B}"/>
    <hyperlink ref="E8" r:id="rId2" xr:uid="{21D9D2F7-943E-4F73-9FD0-600352AE2CB8}"/>
    <hyperlink ref="D8" r:id="rId3" xr:uid="{EA605CF2-F4F6-48A1-A4DF-4CCEB40E0771}"/>
    <hyperlink ref="F8" r:id="rId4" xr:uid="{4B8BBECE-A16B-4F13-B8EF-E58A9EE35221}"/>
    <hyperlink ref="B27:C29" r:id="rId5" display="WIRELESS CHAIRS MTG" xr:uid="{51D63788-3E3B-46AF-B53F-A81C21A38BE4}"/>
    <hyperlink ref="G8" r:id="rId6" xr:uid="{AD3144EE-84EA-4A17-8725-0A91E0164D0D}"/>
    <hyperlink ref="M31" r:id="rId7" display="802.15/802.1 Joint Mtg." xr:uid="{D9A7772C-1258-4B81-9521-1A7D4D292520}"/>
    <hyperlink ref="J8" r:id="rId8" xr:uid="{7F14C4AB-C792-4BDB-9BEF-3B4991082E2A}"/>
    <hyperlink ref="I8" r:id="rId9" xr:uid="{C7B7C21B-E59F-4257-8CC6-D10169034504}"/>
    <hyperlink ref="K8" r:id="rId10" xr:uid="{B9EC6A6B-8EE4-4813-BB27-0B52328623A7}"/>
    <hyperlink ref="L8" r:id="rId11" xr:uid="{CDA1B994-870C-4254-B97A-EAF89A3F5159}"/>
    <hyperlink ref="O8" r:id="rId12" xr:uid="{C53F087F-E57A-4B4B-BD7F-4150817B05FD}"/>
    <hyperlink ref="N8" r:id="rId13" xr:uid="{77BBF957-E204-4213-98FE-FD2890151E15}"/>
    <hyperlink ref="P8" r:id="rId14" xr:uid="{808760A3-D0D1-4F84-80E3-99EA455277EA}"/>
    <hyperlink ref="Q8" r:id="rId15" xr:uid="{E8F1BE26-DFE0-4D0F-88CD-39FD692031B8}"/>
    <hyperlink ref="T8" r:id="rId16" xr:uid="{380E8438-E4B0-4B0E-AC41-6BE65E44A382}"/>
    <hyperlink ref="S8" r:id="rId17" xr:uid="{7202A1E5-C57B-4A99-A6B3-396D4415F7D3}"/>
    <hyperlink ref="U8" r:id="rId18" xr:uid="{0B3DF767-CB03-4684-A996-4449BB7B5A63}"/>
    <hyperlink ref="V8" r:id="rId19" xr:uid="{26D94E4B-C43A-4E49-83C8-821A95AB62F9}"/>
    <hyperlink ref="M34" r:id="rId20" display="802.15/802.1 Joint Mtg." xr:uid="{30B97DD5-B307-49B2-B637-24F2EE66D461}"/>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2024-07-15T16:05:40Z</dcterms:modified>
  <cp:category/>
</cp:coreProperties>
</file>