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310 March Hybrid Plenary\802.15\"/>
    </mc:Choice>
  </mc:AlternateContent>
  <xr:revisionPtr revIDLastSave="0" documentId="13_ncr:1_{445C3957-87ED-4352-BEB2-05101E206F23}" xr6:coauthVersionLast="47" xr6:coauthVersionMax="47" xr10:uidLastSave="{00000000-0000-0000-0000-000000000000}"/>
  <bookViews>
    <workbookView xWindow="1170" yWindow="150" windowWidth="17410" windowHeight="9390" tabRatio="913" firstSheet="2" activeTab="8"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8" i="421" l="1"/>
  <c r="F30" i="422"/>
  <c r="F44" i="419"/>
  <c r="F4" i="419"/>
  <c r="C38" i="419"/>
  <c r="C37" i="419"/>
  <c r="C12" i="414"/>
  <c r="C14" i="414"/>
  <c r="Z9" i="427"/>
  <c r="AC9" i="427" s="1"/>
  <c r="AC8" i="427"/>
  <c r="AB8" i="427"/>
  <c r="AA8" i="427"/>
  <c r="B6" i="427"/>
  <c r="D6" i="427" s="1"/>
  <c r="H6" i="427" s="1"/>
  <c r="L6" i="427" s="1"/>
  <c r="P6" i="427" s="1"/>
  <c r="T6" i="427" s="1"/>
  <c r="W6" i="427" s="1"/>
  <c r="Z10" i="427" l="1"/>
  <c r="AA9" i="427"/>
  <c r="AB9" i="427"/>
  <c r="Z11" i="427" l="1"/>
  <c r="AC10" i="427"/>
  <c r="AB10" i="427"/>
  <c r="AA10" i="427"/>
  <c r="AC11" i="427" l="1"/>
  <c r="Z12" i="427"/>
  <c r="AB11" i="427"/>
  <c r="AA11" i="427"/>
  <c r="Z13" i="427" l="1"/>
  <c r="AC12" i="427"/>
  <c r="AB12" i="427"/>
  <c r="AA12" i="427"/>
  <c r="AC13" i="427" l="1"/>
  <c r="AB13" i="427"/>
  <c r="AA13" i="427"/>
  <c r="Z14" i="427"/>
  <c r="Z15" i="427" l="1"/>
  <c r="AC14" i="427"/>
  <c r="AB14" i="427"/>
  <c r="AA14" i="427"/>
  <c r="AC15" i="427" l="1"/>
  <c r="Z16" i="427"/>
  <c r="AB15" i="427"/>
  <c r="AA15" i="427"/>
  <c r="Z17" i="427" l="1"/>
  <c r="AC16" i="427"/>
  <c r="AB16" i="427"/>
  <c r="AA16" i="427"/>
  <c r="AC17" i="427" l="1"/>
  <c r="AB17" i="427"/>
  <c r="AA17" i="427"/>
  <c r="Z18" i="427"/>
  <c r="Z19" i="427" l="1"/>
  <c r="AC18" i="427"/>
  <c r="AB18" i="427"/>
  <c r="AA18" i="427"/>
  <c r="AC19" i="427" l="1"/>
  <c r="Z20" i="427"/>
  <c r="AB19" i="427"/>
  <c r="AA19" i="427"/>
  <c r="Z21" i="427" l="1"/>
  <c r="AC20" i="427"/>
  <c r="AB20" i="427"/>
  <c r="AA20" i="427"/>
  <c r="AC21" i="427" l="1"/>
  <c r="Z22" i="427"/>
  <c r="AB21" i="427"/>
  <c r="AA21" i="427"/>
  <c r="Z23" i="427" l="1"/>
  <c r="AC22" i="427"/>
  <c r="AB22" i="427"/>
  <c r="AA22" i="427"/>
  <c r="AC23" i="427" l="1"/>
  <c r="AB23" i="427"/>
  <c r="AA23" i="427"/>
  <c r="Z24" i="427"/>
  <c r="Z25" i="427" l="1"/>
  <c r="AC24" i="427"/>
  <c r="AB24" i="427"/>
  <c r="AA24" i="427"/>
  <c r="AC25" i="427" l="1"/>
  <c r="Z26" i="427"/>
  <c r="AB25" i="427"/>
  <c r="AA25" i="427"/>
  <c r="Z27" i="427" l="1"/>
  <c r="AC26" i="427"/>
  <c r="AB26" i="427"/>
  <c r="AA26" i="427"/>
  <c r="AC27" i="427" l="1"/>
  <c r="AB27" i="427"/>
  <c r="AA27" i="427"/>
  <c r="Z28" i="427"/>
  <c r="Z29" i="427" l="1"/>
  <c r="AC28" i="427"/>
  <c r="AB28" i="427"/>
  <c r="AA28" i="427"/>
  <c r="AC29" i="427" l="1"/>
  <c r="Z30" i="427"/>
  <c r="AB29" i="427"/>
  <c r="AA29" i="427"/>
  <c r="Z31" i="427" l="1"/>
  <c r="AC30" i="427"/>
  <c r="AB30" i="427"/>
  <c r="AA30" i="427"/>
  <c r="AC31" i="427" l="1"/>
  <c r="AB31" i="427"/>
  <c r="AA31" i="427"/>
  <c r="Z32" i="427"/>
  <c r="Z33" i="427" l="1"/>
  <c r="AC32" i="427"/>
  <c r="AB32" i="427"/>
  <c r="AA32" i="427"/>
  <c r="AC33" i="427" l="1"/>
  <c r="Z34" i="427"/>
  <c r="AB33" i="427"/>
  <c r="AA33" i="427"/>
  <c r="Z35" i="427" l="1"/>
  <c r="AC34" i="427"/>
  <c r="AB34" i="427"/>
  <c r="AA34" i="427"/>
  <c r="AC35" i="427" l="1"/>
  <c r="Z36" i="427"/>
  <c r="AB35" i="427"/>
  <c r="AA35" i="427"/>
  <c r="Z37" i="427" l="1"/>
  <c r="AC36" i="427"/>
  <c r="AB36" i="427"/>
  <c r="AA36" i="427"/>
  <c r="AC37" i="427" l="1"/>
  <c r="AB37" i="427"/>
  <c r="AA37" i="427"/>
  <c r="Z38" i="427"/>
  <c r="Z39" i="427" l="1"/>
  <c r="AC38" i="427"/>
  <c r="AB38" i="427"/>
  <c r="AA38" i="427"/>
  <c r="AC39" i="427" l="1"/>
  <c r="AB39" i="427"/>
  <c r="AA39" i="427"/>
  <c r="B36" i="421" l="1"/>
  <c r="A36" i="421"/>
  <c r="B38" i="422"/>
  <c r="A38" i="422"/>
  <c r="D52" i="419"/>
  <c r="D36" i="421" s="1"/>
  <c r="C52" i="419"/>
  <c r="C36" i="421" s="1"/>
  <c r="G36" i="421" s="1"/>
  <c r="E13" i="421"/>
  <c r="D13" i="421"/>
  <c r="E12" i="421"/>
  <c r="D12" i="421"/>
  <c r="B13" i="422"/>
  <c r="B12" i="422"/>
  <c r="C13" i="421"/>
  <c r="C12" i="421"/>
  <c r="E13" i="422"/>
  <c r="E12" i="422"/>
  <c r="D13" i="422"/>
  <c r="C13" i="422"/>
  <c r="D12" i="422"/>
  <c r="C12" i="422"/>
  <c r="C30" i="423"/>
  <c r="B30" i="423"/>
  <c r="B29" i="423"/>
  <c r="C29" i="423"/>
  <c r="D19" i="422"/>
  <c r="D5" i="422"/>
  <c r="C48" i="419"/>
  <c r="C34" i="422" s="1"/>
  <c r="F5" i="419"/>
  <c r="F12" i="419" s="1"/>
  <c r="F13" i="419" s="1"/>
  <c r="F14" i="419" s="1"/>
  <c r="F15" i="419" s="1"/>
  <c r="F18" i="419" s="1"/>
  <c r="C21" i="423"/>
  <c r="B7" i="423"/>
  <c r="C38" i="422" l="1"/>
  <c r="D38" i="422"/>
  <c r="C11" i="414" l="1"/>
  <c r="A1" i="428" l="1"/>
  <c r="C44" i="419"/>
  <c r="B28" i="423"/>
  <c r="C18" i="414"/>
  <c r="C17" i="414"/>
  <c r="C16" i="414"/>
  <c r="C15" i="414"/>
  <c r="C10" i="414"/>
  <c r="C9" i="414"/>
  <c r="B24" i="423"/>
  <c r="C48" i="421"/>
  <c r="F4" i="421"/>
  <c r="C27" i="419"/>
  <c r="C20" i="422" l="1"/>
  <c r="A2" i="421"/>
  <c r="A2" i="422"/>
  <c r="A2" i="423"/>
  <c r="A2" i="419"/>
  <c r="B42" i="421" l="1"/>
  <c r="B41" i="421"/>
  <c r="B40" i="421"/>
  <c r="B39" i="421"/>
  <c r="B38" i="421"/>
  <c r="B37" i="421"/>
  <c r="B35" i="421"/>
  <c r="B34" i="421"/>
  <c r="B33" i="421"/>
  <c r="B32" i="421"/>
  <c r="B31" i="421"/>
  <c r="B30" i="421"/>
  <c r="B29" i="421"/>
  <c r="B28" i="421"/>
  <c r="A42" i="421"/>
  <c r="A41" i="421"/>
  <c r="B31" i="423"/>
  <c r="B13" i="423"/>
  <c r="C31" i="423"/>
  <c r="C49" i="419"/>
  <c r="C33" i="421" s="1"/>
  <c r="G33" i="421" s="1"/>
  <c r="D52" i="421"/>
  <c r="D50" i="421"/>
  <c r="D48" i="421"/>
  <c r="D50" i="422"/>
  <c r="D48" i="422"/>
  <c r="D46" i="422"/>
  <c r="C32" i="423"/>
  <c r="C28" i="423"/>
  <c r="C27" i="423"/>
  <c r="C26" i="423"/>
  <c r="C25" i="423"/>
  <c r="C24" i="423"/>
  <c r="C23" i="423"/>
  <c r="C22" i="423"/>
  <c r="C20" i="423"/>
  <c r="C19" i="423"/>
  <c r="C18" i="423"/>
  <c r="C17" i="423"/>
  <c r="C16" i="423"/>
  <c r="C15" i="423"/>
  <c r="C14" i="423"/>
  <c r="C13" i="423"/>
  <c r="C12" i="423"/>
  <c r="C11" i="423"/>
  <c r="C10" i="423"/>
  <c r="B5" i="423"/>
  <c r="A40" i="421" l="1"/>
  <c r="A39" i="421"/>
  <c r="A38" i="421"/>
  <c r="A37" i="421"/>
  <c r="A35" i="421"/>
  <c r="A34" i="421"/>
  <c r="A33" i="421"/>
  <c r="A32" i="421"/>
  <c r="A31" i="421"/>
  <c r="A30" i="421"/>
  <c r="A29" i="421"/>
  <c r="A28" i="421"/>
  <c r="A27" i="421"/>
  <c r="A44" i="422"/>
  <c r="A43" i="422"/>
  <c r="A42" i="422"/>
  <c r="A41" i="422"/>
  <c r="A40" i="422"/>
  <c r="A39" i="422"/>
  <c r="A37" i="422"/>
  <c r="A36" i="422"/>
  <c r="A35" i="422"/>
  <c r="A34" i="422"/>
  <c r="A33" i="422"/>
  <c r="A32" i="422"/>
  <c r="A31" i="422"/>
  <c r="A30" i="422"/>
  <c r="A29" i="422"/>
  <c r="B41" i="422"/>
  <c r="B40" i="422"/>
  <c r="C8" i="423"/>
  <c r="A9" i="423"/>
  <c r="A8" i="423"/>
  <c r="D55" i="419"/>
  <c r="D39" i="421" s="1"/>
  <c r="D54" i="419"/>
  <c r="D38" i="421" s="1"/>
  <c r="C55" i="419"/>
  <c r="C39" i="421" s="1"/>
  <c r="G39" i="421" s="1"/>
  <c r="C54" i="419"/>
  <c r="B20" i="423"/>
  <c r="B19" i="423"/>
  <c r="C41" i="422" l="1"/>
  <c r="C40" i="422"/>
  <c r="C38" i="421"/>
  <c r="G38" i="421" s="1"/>
  <c r="D41" i="422"/>
  <c r="D40" i="422"/>
  <c r="D27" i="419" l="1"/>
  <c r="D16" i="422" s="1"/>
  <c r="D16" i="421" l="1"/>
  <c r="C25" i="421"/>
  <c r="C27" i="422"/>
  <c r="C57" i="421"/>
  <c r="C56" i="421"/>
  <c r="C55" i="421"/>
  <c r="C53" i="422"/>
  <c r="C55" i="422"/>
  <c r="C54" i="422"/>
  <c r="C50" i="421"/>
  <c r="B50" i="421"/>
  <c r="B48" i="421"/>
  <c r="C48" i="422"/>
  <c r="B48" i="422"/>
  <c r="C46" i="422"/>
  <c r="B46" i="422"/>
  <c r="B44" i="422"/>
  <c r="B43" i="422"/>
  <c r="B42" i="422"/>
  <c r="B39" i="422"/>
  <c r="B37" i="422"/>
  <c r="B36" i="422"/>
  <c r="B35" i="422"/>
  <c r="B34" i="422"/>
  <c r="B33" i="422"/>
  <c r="B32" i="422"/>
  <c r="B31" i="422"/>
  <c r="B30" i="422"/>
  <c r="C8" i="422"/>
  <c r="B27" i="423"/>
  <c r="B26" i="423"/>
  <c r="B25" i="423"/>
  <c r="B23" i="423"/>
  <c r="B22" i="423"/>
  <c r="B21" i="423"/>
  <c r="B18" i="423"/>
  <c r="B17" i="423"/>
  <c r="B16" i="423"/>
  <c r="B15" i="423"/>
  <c r="B14" i="423"/>
  <c r="B12" i="423"/>
  <c r="B11" i="423"/>
  <c r="B10" i="423"/>
  <c r="C9" i="423"/>
  <c r="C7" i="423"/>
  <c r="A7" i="423"/>
  <c r="C6" i="423"/>
  <c r="B6" i="423"/>
  <c r="A6" i="423"/>
  <c r="C5" i="423"/>
  <c r="A5" i="423"/>
  <c r="C4" i="423"/>
  <c r="B4" i="423"/>
  <c r="A4" i="423"/>
  <c r="D58" i="419"/>
  <c r="D57" i="419"/>
  <c r="D56" i="419"/>
  <c r="D40" i="421" s="1"/>
  <c r="D53" i="419"/>
  <c r="D37" i="421" s="1"/>
  <c r="D51" i="419"/>
  <c r="D35" i="421" s="1"/>
  <c r="D50" i="419"/>
  <c r="D34" i="421" s="1"/>
  <c r="D49" i="419"/>
  <c r="D33" i="421" s="1"/>
  <c r="D48" i="419"/>
  <c r="D32" i="421" s="1"/>
  <c r="D47" i="419"/>
  <c r="D31" i="421" s="1"/>
  <c r="D46" i="419"/>
  <c r="D30" i="421" s="1"/>
  <c r="D45" i="419"/>
  <c r="D29" i="421" s="1"/>
  <c r="D44" i="419"/>
  <c r="D28" i="421" s="1"/>
  <c r="C58" i="419"/>
  <c r="C57" i="419"/>
  <c r="C56" i="419"/>
  <c r="C42" i="422" s="1"/>
  <c r="C53" i="419"/>
  <c r="C51" i="419"/>
  <c r="C50" i="419"/>
  <c r="C35" i="422"/>
  <c r="C47" i="419"/>
  <c r="C46" i="419"/>
  <c r="C45" i="419"/>
  <c r="C30" i="422" l="1"/>
  <c r="C28" i="421"/>
  <c r="G28" i="421" s="1"/>
  <c r="C40" i="421"/>
  <c r="G40" i="421" s="1"/>
  <c r="C43" i="422"/>
  <c r="C41" i="421"/>
  <c r="G41" i="421" s="1"/>
  <c r="D44" i="422"/>
  <c r="D42" i="421"/>
  <c r="D43" i="422"/>
  <c r="D41" i="421"/>
  <c r="C44" i="422"/>
  <c r="C42" i="421"/>
  <c r="G42" i="421" s="1"/>
  <c r="C31" i="422"/>
  <c r="C29" i="421"/>
  <c r="G29" i="421" s="1"/>
  <c r="C32" i="422"/>
  <c r="C30" i="421"/>
  <c r="G30" i="421" s="1"/>
  <c r="C39" i="422"/>
  <c r="C37" i="421"/>
  <c r="G37" i="421" s="1"/>
  <c r="C33" i="422"/>
  <c r="C31" i="421"/>
  <c r="G31" i="421" s="1"/>
  <c r="C32" i="421"/>
  <c r="G32" i="421" s="1"/>
  <c r="C36" i="422"/>
  <c r="C34" i="421"/>
  <c r="G34" i="421" s="1"/>
  <c r="C37" i="422"/>
  <c r="C35" i="421"/>
  <c r="G35" i="421" s="1"/>
  <c r="D31" i="422"/>
  <c r="D39" i="422"/>
  <c r="D32" i="422"/>
  <c r="D33" i="422"/>
  <c r="D42" i="422"/>
  <c r="D30" i="422"/>
  <c r="D34" i="422"/>
  <c r="D35" i="422"/>
  <c r="D36" i="422"/>
  <c r="D37" i="422"/>
  <c r="C16" i="421" l="1"/>
  <c r="C16" i="422"/>
  <c r="D27" i="421" l="1"/>
  <c r="C15" i="422"/>
  <c r="D5" i="421"/>
  <c r="C15" i="421" l="1"/>
  <c r="D25" i="421" l="1"/>
  <c r="D19" i="421"/>
  <c r="C4" i="421"/>
  <c r="D29" i="422"/>
  <c r="C18" i="422"/>
  <c r="C18" i="421" s="1"/>
  <c r="D4" i="421"/>
  <c r="C11" i="421"/>
  <c r="C10" i="421"/>
  <c r="C9" i="421"/>
  <c r="C8" i="421"/>
  <c r="C5" i="421"/>
  <c r="C50" i="422"/>
  <c r="D27" i="422"/>
  <c r="D4" i="422"/>
  <c r="C24" i="422"/>
  <c r="C24" i="421" s="1"/>
  <c r="C11" i="422"/>
  <c r="C10" i="422"/>
  <c r="C9" i="422"/>
  <c r="C5" i="422"/>
  <c r="C4" i="422"/>
  <c r="C23" i="422"/>
  <c r="C23" i="421" s="1"/>
  <c r="C22" i="422"/>
  <c r="C22" i="421" s="1"/>
  <c r="C21" i="422"/>
  <c r="C21" i="421" s="1"/>
  <c r="C20" i="421"/>
  <c r="C19" i="422"/>
  <c r="C19" i="421" s="1"/>
  <c r="A1" i="419" l="1"/>
  <c r="A1" i="413" l="1"/>
  <c r="A1" i="421"/>
  <c r="A1" i="422"/>
  <c r="A1" i="423"/>
  <c r="A1" i="414"/>
  <c r="F4" i="422"/>
  <c r="F5" i="422" s="1"/>
  <c r="F12" i="422" s="1"/>
  <c r="F13" i="422" s="1"/>
  <c r="F14" i="422" s="1"/>
  <c r="F5" i="421"/>
  <c r="F12" i="421" s="1"/>
  <c r="F13" i="421" s="1"/>
  <c r="F14" i="421" s="1"/>
  <c r="F15" i="421" s="1"/>
  <c r="F16" i="421" l="1"/>
  <c r="F17" i="421" s="1"/>
  <c r="F18" i="421" s="1"/>
  <c r="F19" i="421" s="1"/>
  <c r="F15" i="422"/>
  <c r="F16" i="422" s="1"/>
  <c r="F17" i="422" s="1"/>
  <c r="F18" i="422" s="1"/>
  <c r="F19" i="419"/>
  <c r="F20" i="419" s="1"/>
  <c r="F21" i="419" s="1"/>
  <c r="F22" i="419" s="1"/>
  <c r="F23" i="419" s="1"/>
  <c r="F24" i="419" s="1"/>
  <c r="F25" i="419" s="1"/>
  <c r="F26" i="419" s="1"/>
  <c r="F27" i="419" s="1"/>
  <c r="F28" i="419" s="1"/>
  <c r="F29" i="419" s="1"/>
  <c r="F30" i="419" s="1"/>
  <c r="F31" i="419" s="1"/>
  <c r="F32" i="419" s="1"/>
  <c r="F33" i="419" s="1"/>
  <c r="F34" i="419" s="1"/>
  <c r="F25" i="421" l="1"/>
  <c r="F26" i="421" s="1"/>
  <c r="F27"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19" i="422"/>
  <c r="F27" i="422" s="1"/>
  <c r="F28" i="422" s="1"/>
  <c r="F29" i="422" s="1"/>
  <c r="F31" i="422" s="1"/>
  <c r="F32" i="422" s="1"/>
  <c r="F33" i="422" s="1"/>
  <c r="F34" i="422" s="1"/>
  <c r="F35" i="422" s="1"/>
  <c r="F36" i="422" s="1"/>
  <c r="F37" i="422" l="1"/>
  <c r="F38" i="422" s="1"/>
  <c r="F39" i="422" s="1"/>
  <c r="F40" i="422" s="1"/>
  <c r="F41" i="422" s="1"/>
  <c r="F42" i="422" s="1"/>
  <c r="F43" i="422" s="1"/>
  <c r="F44" i="422" s="1"/>
  <c r="F45" i="422" s="1"/>
  <c r="F46" i="422" s="1"/>
  <c r="F47" i="422" s="1"/>
  <c r="F48" i="422" s="1"/>
  <c r="F49" i="422" s="1"/>
  <c r="F50" i="422" s="1"/>
  <c r="F51" i="422" s="1"/>
  <c r="F35" i="419" l="1"/>
  <c r="F41" i="419" s="1"/>
  <c r="F42" i="419" s="1"/>
  <c r="F43" i="419" s="1"/>
  <c r="F45" i="419" s="1"/>
  <c r="F46" i="419" s="1"/>
  <c r="F47" i="419" s="1"/>
  <c r="F48" i="419" s="1"/>
  <c r="F49" i="419" s="1"/>
  <c r="F50" i="419" s="1"/>
  <c r="F51" i="419" s="1"/>
  <c r="F52" i="419" s="1"/>
  <c r="F53" i="419" s="1"/>
  <c r="F54" i="419" s="1"/>
  <c r="F55" i="419" s="1"/>
  <c r="F56" i="419" s="1"/>
  <c r="F57" i="419" s="1"/>
  <c r="F58" i="419" s="1"/>
  <c r="F59" i="419" s="1"/>
  <c r="F60" i="419" s="1"/>
  <c r="F61" i="419" s="1"/>
  <c r="F62" i="419" l="1"/>
  <c r="F63" i="419" s="1"/>
  <c r="F64" i="419" s="1"/>
  <c r="F65" i="419" s="1"/>
  <c r="F66" i="419" s="1"/>
</calcChain>
</file>

<file path=xl/sharedStrings.xml><?xml version="1.0" encoding="utf-8"?>
<sst xmlns="http://schemas.openxmlformats.org/spreadsheetml/2006/main" count="577" uniqueCount="296">
  <si>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</si>
  <si>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</si>
  <si>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</si>
  <si>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</si>
  <si>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</si>
  <si>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</si>
  <si>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</si>
  <si>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</si>
  <si>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</si>
  <si>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</si>
  <si>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</si>
  <si>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</si>
  <si>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</si>
  <si>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</si>
  <si>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</si>
  <si>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</si>
  <si>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</si>
  <si>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</si>
  <si>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</si>
  <si>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</si>
  <si>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</si>
  <si>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</si>
  <si>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</si>
  <si>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</si>
  <si>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</si>
  <si>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</si>
  <si>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</si>
  <si>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</si>
  <si>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</si>
  <si>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</si>
  <si>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</si>
  <si>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</si>
  <si>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</si>
  <si>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</si>
  <si>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</si>
  <si>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</si>
  <si>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</si>
  <si>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</si>
  <si>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</si>
  <si>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</si>
  <si>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</si>
  <si>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</si>
  <si>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</si>
  <si>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</si>
  <si>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</si>
  <si>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</si>
  <si>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</si>
  <si>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</si>
  <si>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</si>
  <si>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</si>
  <si>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</si>
  <si>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</si>
  <si>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</si>
  <si>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</si>
  <si>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</si>
  <si>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</si>
  <si>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</si>
  <si>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</si>
  <si>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</si>
  <si>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</si>
  <si>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</si>
  <si>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</si>
  <si>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</si>
  <si>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</si>
  <si>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</si>
  <si>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</si>
  <si>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</si>
  <si>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</si>
  <si>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</si>
  <si>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</si>
  <si>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</si>
  <si>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</si>
  <si>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</si>
  <si>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</si>
  <si>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</si>
  <si>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</si>
  <si>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</si>
  <si>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</si>
  <si>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</si>
  <si>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</si>
  <si>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</si>
  <si>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</si>
  <si>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</si>
  <si>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</si>
  <si>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</si>
  <si>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</si>
  <si>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</si>
  <si>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</si>
  <si>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</si>
  <si>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</si>
  <si>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</si>
  <si>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</si>
  <si>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</si>
  <si>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</si>
  <si>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</si>
  <si>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</si>
  <si>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</si>
  <si>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</si>
  <si>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</si>
  <si>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</si>
  <si>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</si>
  <si>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</si>
  <si>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</si>
  <si>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</si>
  <si>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</si>
  <si>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</si>
  <si>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</si>
  <si>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</si>
  <si>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</si>
  <si>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</si>
  <si>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</si>
  <si>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</si>
  <si>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</si>
  <si>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</si>
  <si>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</si>
  <si>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</si>
  <si>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</si>
  <si>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</si>
  <si>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</si>
  <si>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</si>
  <si>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</si>
  <si>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</si>
  <si>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</si>
  <si>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</si>
  <si>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</si>
  <si>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</si>
  <si>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</si>
  <si>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</si>
  <si>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</si>
  <si>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</si>
  <si>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</si>
  <si>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</si>
  <si>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</si>
  <si>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</si>
  <si>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</si>
  <si>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</si>
  <si>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</si>
  <si>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</si>
  <si>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</si>
  <si>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</si>
  <si>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</si>
  <si>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</si>
  <si>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</si>
  <si>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</si>
  <si>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</si>
  <si>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</si>
  <si>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</si>
  <si>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</si>
  <si>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</si>
  <si>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</si>
  <si>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</si>
  <si>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</si>
  <si>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</si>
  <si>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</si>
  <si>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</si>
  <si>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</si>
  <si>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</si>
  <si>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</si>
  <si>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</si>
  <si>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</si>
  <si>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</si>
  <si>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</si>
  <si>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</si>
  <si>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</si>
  <si>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</si>
  <si>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</si>
  <si>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</si>
  <si>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</si>
  <si>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</si>
  <si>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</si>
  <si>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</si>
  <si>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</si>
  <si>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</si>
  <si>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</si>
  <si>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</si>
  <si>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</si>
  <si>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</si>
  <si>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</si>
  <si>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</si>
  <si>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</si>
  <si>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</si>
  <si>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</si>
  <si>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</si>
  <si>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</si>
  <si>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</si>
  <si>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</si>
  <si>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</si>
  <si>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</si>
  <si>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</si>
  <si>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</si>
  <si>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</si>
  <si>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</si>
  <si>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</si>
  <si>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</si>
  <si>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</si>
  <si>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</si>
  <si>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</si>
  <si>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</si>
  <si>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</si>
  <si>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</si>
  <si>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</si>
  <si>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</si>
  <si>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</si>
  <si>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</si>
  <si>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</si>
  <si>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</si>
  <si>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</si>
  <si>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World Time Zones</t>
  </si>
  <si>
    <t>Local
Time</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</si>
  <si>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</si>
  <si>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</si>
  <si>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</si>
  <si>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</si>
  <si>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</si>
  <si>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</si>
  <si>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</si>
  <si>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</si>
  <si>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</si>
  <si>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</si>
  <si>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</si>
  <si>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</si>
  <si>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</si>
  <si>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</si>
  <si>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802.15 WNG meeting:</t>
  </si>
  <si>
    <t>SG SUN PHYs (TG4ad)</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</si>
  <si>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</si>
  <si>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</si>
  <si>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</si>
  <si>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</si>
  <si>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</si>
  <si>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t>during Mid-Week</t>
  </si>
  <si>
    <t>next meet at March Plenary in Denver</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</si>
  <si>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</si>
  <si>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</si>
  <si>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SC THz</t>
  </si>
  <si>
    <t>n/a</t>
  </si>
  <si>
    <t>Joint .1/.15 Mtg. - not meeting</t>
  </si>
  <si>
    <t>Plans for March Mtg.</t>
  </si>
  <si>
    <t xml:space="preserve">    Motions @ EOW
        - …
        - …
        - …
        - …
        - …</t>
  </si>
  <si>
    <t>SC
THz</t>
  </si>
  <si>
    <t>IG NG-OCC</t>
  </si>
  <si>
    <t>15.7 Amend: Optical Camera Communications (OCC)</t>
  </si>
  <si>
    <t>Interest Group on Next Gen OCC</t>
  </si>
  <si>
    <t>Update on NesCom and RevCom and Dates
    - See SASB Dates TAB(s)</t>
  </si>
  <si>
    <t>Robert</t>
  </si>
  <si>
    <t>802.15 WSNs 150th Session Shirts</t>
  </si>
  <si>
    <t>WEBEX/ATTENDANCE/VOTERS (voters: 138, nearly: 5, aspirant: 20)</t>
  </si>
  <si>
    <t>NesCom RevCom SA Stds. Board UPDATES - (see SASB TAB(s) for important dates)</t>
  </si>
  <si>
    <t>802 (in-person) Mtg. Registration Fees &amp; Deadlines have been set at $800 until Friday, January 12th, 2024, $1150 through Friday, January 12th, 2024, and $1500 after Friday, March 1st, 2024 
Additional In Hotel Stay Discount of $300
Student Rate $100</t>
  </si>
  <si>
    <t>POLLS - In person and ePolls</t>
  </si>
  <si>
    <t>SC IETF - update at WG15 Mid-Week</t>
  </si>
  <si>
    <t>802
JTC1</t>
  </si>
  <si>
    <t>2024 802 Elections</t>
  </si>
  <si>
    <t>2.5</t>
  </si>
  <si>
    <t>802.15 150th Session (May 2024 in Warsaw Poland) Shirts</t>
  </si>
  <si>
    <t>1.1g</t>
  </si>
  <si>
    <t>1.1h</t>
  </si>
  <si>
    <t>Discuss potential topics</t>
  </si>
  <si>
    <t>Calls: Tues. 1/30 @ 6am &amp; 3pm Pacific weekly, skip 2/13</t>
  </si>
  <si>
    <t>Mon &amp; Tues only in Denver</t>
  </si>
  <si>
    <t>try for non overlapping w/both 11.bi + 1 overlaping mtg w/ TG4ab</t>
  </si>
  <si>
    <t>Prefer AM1, followed by PM2</t>
  </si>
  <si>
    <t>Prefer PM1 &amp; PM2 n Mon. , Tues., or Thurs.</t>
  </si>
  <si>
    <t>PM2 Preferred TUES PM1, WED PM1, THURS AM2, THURS PM1</t>
  </si>
  <si>
    <t>PM2 preferred followed by PM1 / Thurs. Feb 7th @ 10am EST</t>
  </si>
  <si>
    <t>non overlapping w/ JTC1 (add JTC1 to our IMAT for xtra credit)</t>
  </si>
  <si>
    <t>Prefer AM1, followed by PM2: Jan 31, Feb 7, Feb 14 and Feb 21</t>
  </si>
  <si>
    <t>149th IEEE 802.15 WSN SESSION</t>
  </si>
  <si>
    <t>Hyatt Regency Convention Center - Denver, Co</t>
  </si>
  <si>
    <t>802 LMSC
OPENING MEETING</t>
  </si>
  <si>
    <t>802 LMSC
 CLOSING MEETING</t>
  </si>
  <si>
    <t>802.15 / 802.1
 Joint Mtg.</t>
  </si>
  <si>
    <t>149th IEEE 802.15 WSN Session</t>
  </si>
  <si>
    <t>Plans for May Mtg.</t>
  </si>
  <si>
    <t>Submitted TG4ad PAR approval for March NesCom agenda</t>
  </si>
  <si>
    <t>2024 802 Elections Today</t>
  </si>
  <si>
    <t>CHAIR'S ADVISORY COMMITTEE (CAC) (minutes: 15-24-0xxx-0x)</t>
  </si>
  <si>
    <t>APPROVE THE MINUTES FROM Prior Mtg. (15-24-0xxx-0x)</t>
  </si>
  <si>
    <t>WG OPENING REPORT (15-25-0099-0x)</t>
  </si>
  <si>
    <t>REVIEW AND APPROVE MTG AGENDA (15-23-0098-0x)</t>
  </si>
  <si>
    <t>2.7</t>
  </si>
  <si>
    <t>2024 WG15 Elections</t>
  </si>
  <si>
    <t>2.7a</t>
  </si>
  <si>
    <t>2.7b</t>
  </si>
  <si>
    <t>2.7c</t>
  </si>
  <si>
    <t>Election of WG15 Officers</t>
  </si>
  <si>
    <t>MAY 2024 802 PLENARY MIXED MODE MTG. - PLAN OF RECORD AND MTG INFO</t>
  </si>
  <si>
    <t>802.15 WG will hold its session May 12-17, 2024, with the in-person part being held at the Warsaw Marriott @ Warsaw, Poland</t>
  </si>
  <si>
    <t>TBD</t>
  </si>
  <si>
    <t>WG Confirmation of WG15 Officers</t>
  </si>
  <si>
    <t>Powell/Jungnickel</t>
  </si>
  <si>
    <t>Presentation of Awards for P802.15.13</t>
  </si>
  <si>
    <t>Candidates</t>
  </si>
  <si>
    <t>4.1</t>
  </si>
  <si>
    <t>150th Session Shirt Distribution</t>
  </si>
  <si>
    <t>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</si>
</sst>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u/>
      <sz val="9"/>
      <color theme="0"/>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
      <patternFill patternType="solid">
        <fgColor rgb="FFCC00FF"/>
        <bgColor indexed="64"/>
      </patternFill>
    </fill>
    <fill>
      <patternFill patternType="solid">
        <fgColor rgb="FF0070C0"/>
        <bgColor indexed="64"/>
      </patternFill>
    </fill>
    <fill>
      <patternFill patternType="solid">
        <fgColor theme="0" tint="-0.499984740745262"/>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82">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1" xfId="0" applyNumberFormat="1" applyFont="1" applyFill="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7" fontId="19" fillId="0" borderId="41" xfId="0" applyNumberFormat="1" applyFont="1" applyBorder="1" applyAlignment="1">
      <alignment horizontal="center"/>
    </xf>
    <xf numFmtId="167" fontId="19" fillId="0" borderId="30" xfId="0" applyNumberFormat="1" applyFont="1" applyBorder="1" applyAlignment="1">
      <alignment horizontal="center"/>
    </xf>
    <xf numFmtId="164" fontId="5" fillId="0" borderId="0" xfId="0" applyFont="1" applyAlignment="1">
      <alignment horizontal="lef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0" xfId="0" applyFont="1" applyAlignment="1">
      <alignment wrapText="1"/>
    </xf>
    <xf numFmtId="167" fontId="19" fillId="0" borderId="33" xfId="0" applyNumberFormat="1" applyFont="1" applyBorder="1" applyAlignment="1">
      <alignment horizontal="center"/>
    </xf>
    <xf numFmtId="164" fontId="6" fillId="22" borderId="0" xfId="0" applyFont="1" applyFill="1" applyAlignment="1">
      <alignment horizontal="left" wrapText="1" indent="1"/>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7" xfId="2" applyFont="1" applyBorder="1" applyAlignment="1">
      <alignment horizontal="left" vertical="center" wrapText="1"/>
    </xf>
    <xf numFmtId="164" fontId="5" fillId="0" borderId="9" xfId="2" applyFont="1" applyBorder="1" applyAlignment="1">
      <alignment horizontal="left"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0" fontId="73" fillId="11" borderId="3" xfId="6" applyFont="1" applyFill="1" applyBorder="1" applyAlignment="1">
      <alignment horizontal="center" vertical="center" wrapText="1"/>
    </xf>
    <xf numFmtId="0" fontId="73" fillId="11" borderId="12" xfId="6" applyFont="1" applyFill="1" applyBorder="1" applyAlignment="1">
      <alignment horizontal="center" vertical="center" wrapText="1"/>
    </xf>
    <xf numFmtId="0" fontId="73" fillId="11" borderId="11" xfId="6" applyFont="1" applyFill="1" applyBorder="1" applyAlignment="1">
      <alignment horizontal="center" vertical="center" wrapText="1"/>
    </xf>
    <xf numFmtId="0" fontId="73" fillId="11" borderId="4" xfId="6" applyFont="1" applyFill="1" applyBorder="1" applyAlignment="1">
      <alignment horizontal="center" vertical="center" wrapText="1"/>
    </xf>
    <xf numFmtId="0" fontId="73" fillId="11" borderId="0" xfId="6" applyFont="1" applyFill="1" applyBorder="1" applyAlignment="1">
      <alignment horizontal="center" vertical="center" wrapText="1"/>
    </xf>
    <xf numFmtId="0" fontId="73" fillId="11" borderId="7" xfId="6" applyFont="1" applyFill="1" applyBorder="1" applyAlignment="1">
      <alignment horizontal="center" vertical="center" wrapText="1"/>
    </xf>
    <xf numFmtId="164" fontId="37" fillId="30" borderId="10" xfId="0" applyFont="1" applyFill="1" applyBorder="1" applyAlignment="1">
      <alignment horizontal="center" vertical="center" wrapText="1"/>
    </xf>
    <xf numFmtId="164" fontId="37" fillId="30" borderId="13" xfId="0" applyFont="1" applyFill="1" applyBorder="1" applyAlignment="1">
      <alignment horizontal="center" vertical="center" wrapText="1"/>
    </xf>
    <xf numFmtId="164" fontId="37" fillId="30" borderId="14"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7" fillId="31" borderId="10" xfId="0" applyFont="1" applyFill="1" applyBorder="1" applyAlignment="1">
      <alignment horizontal="center" vertical="center" wrapText="1"/>
    </xf>
    <xf numFmtId="164" fontId="37" fillId="31" borderId="13" xfId="0" applyFont="1" applyFill="1" applyBorder="1" applyAlignment="1">
      <alignment horizontal="center" vertical="center" wrapText="1"/>
    </xf>
    <xf numFmtId="164" fontId="37" fillId="31" borderId="14"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0" borderId="17" xfId="0" applyFont="1" applyBorder="1" applyAlignment="1">
      <alignment horizontal="center" vertical="center" wrapText="1"/>
    </xf>
    <xf numFmtId="164" fontId="36" fillId="0" borderId="18" xfId="0" applyFont="1" applyBorder="1" applyAlignment="1">
      <alignment horizontal="center" vertical="center" wrapText="1"/>
    </xf>
    <xf numFmtId="164" fontId="36" fillId="0" borderId="19" xfId="0" applyFont="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4" xfId="0" applyFont="1" applyFill="1" applyBorder="1" applyAlignment="1">
      <alignment horizontal="center" vertical="center" wrapText="1"/>
    </xf>
    <xf numFmtId="164" fontId="35" fillId="13" borderId="0" xfId="0" applyFont="1" applyFill="1" applyAlignment="1">
      <alignment horizontal="center" vertical="center" wrapText="1"/>
    </xf>
    <xf numFmtId="164" fontId="35" fillId="13" borderId="7"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c238fb737c46bfb49348c408dbce1cc5" TargetMode="External"/><Relationship Id="rId13" Type="http://schemas.openxmlformats.org/officeDocument/2006/relationships/hyperlink" Target="https://ieeesa.webex.com/ieeesa/j.php?MTID=ma776a3fe779ca23c668305dfdb126418" TargetMode="External"/><Relationship Id="rId18" Type="http://schemas.openxmlformats.org/officeDocument/2006/relationships/hyperlink" Target="https://ieeesa.webex.com/ieeesa/j.php?MTID=m5e088fe846b52d664eec40374458986a" TargetMode="External"/><Relationship Id="rId3" Type="http://schemas.openxmlformats.org/officeDocument/2006/relationships/hyperlink" Target="https://ieeesa.webex.com/ieeesa/j.php?MTID=mc238fb737c46bfb49348c408dbce1cc5" TargetMode="External"/><Relationship Id="rId7" Type="http://schemas.openxmlformats.org/officeDocument/2006/relationships/hyperlink" Target="https://ieeesa.webex.com/ieeesa/j.php?MTID=m64d349ed52ad4e4cd25e7ba789783ee3" TargetMode="External"/><Relationship Id="rId12" Type="http://schemas.openxmlformats.org/officeDocument/2006/relationships/hyperlink" Target="https://ieeesa.webex.com/ieeesa/j.php?MTID=mc238fb737c46bfb49348c408dbce1cc5" TargetMode="External"/><Relationship Id="rId17" Type="http://schemas.openxmlformats.org/officeDocument/2006/relationships/hyperlink" Target="https://ieeesa.webex.com/ieeesa/j.php?MTID=ma776a3fe779ca23c668305dfdb126418" TargetMode="External"/><Relationship Id="rId2" Type="http://schemas.openxmlformats.org/officeDocument/2006/relationships/hyperlink" Target="https://ieeesa.webex.com/ieeesa/j.php?MTID=m64d349ed52ad4e4cd25e7ba789783ee3" TargetMode="External"/><Relationship Id="rId16" Type="http://schemas.openxmlformats.org/officeDocument/2006/relationships/hyperlink" Target="https://ieeesa.webex.com/ieeesa/j.php?MTID=mc238fb737c46bfb49348c408dbce1cc5"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a776a3fe779ca23c668305dfdb126418"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64d349ed52ad4e4cd25e7ba789783ee3" TargetMode="External"/><Relationship Id="rId5" Type="http://schemas.openxmlformats.org/officeDocument/2006/relationships/hyperlink" Target="https://ieeesa.webex.com/ieeesa/j.php?MTID=m5e088fe846b52d664eec40374458986a" TargetMode="External"/><Relationship Id="rId15" Type="http://schemas.openxmlformats.org/officeDocument/2006/relationships/hyperlink" Target="https://ieeesa.webex.com/ieeesa/j.php?MTID=m64d349ed52ad4e4cd25e7ba789783ee3" TargetMode="External"/><Relationship Id="rId10" Type="http://schemas.openxmlformats.org/officeDocument/2006/relationships/hyperlink" Target="https://ieeesa.webex.com/ieeesa/j.php?MTID=m5e088fe846b52d664eec40374458986a"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a776a3fe779ca23c668305dfdb126418" TargetMode="External"/><Relationship Id="rId9" Type="http://schemas.openxmlformats.org/officeDocument/2006/relationships/hyperlink" Target="https://ieeesa.webex.com/ieeesa/j.php?MTID=ma776a3fe779ca23c668305dfdb126418" TargetMode="External"/><Relationship Id="rId14" Type="http://schemas.openxmlformats.org/officeDocument/2006/relationships/hyperlink" Target="https://ieeesa.webex.com/ieeesa/j.php?MTID=m5e088fe846b52d664eec40374458986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50" zoomScaleNormal="15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16" t="str">
        <f>Registration!A1</f>
        <v>149th IEEE 802.15 WSN Session</v>
      </c>
      <c r="B1" s="217"/>
      <c r="C1" s="218"/>
      <c r="D1"/>
      <c r="E1"/>
      <c r="F1"/>
      <c r="G1"/>
      <c r="H1"/>
      <c r="I1" s="9"/>
    </row>
    <row r="2" spans="1:9" s="7" customFormat="1" ht="15" customHeight="1" thickBot="1" x14ac:dyDescent="0.4">
      <c r="A2" s="219" t="s">
        <v>53</v>
      </c>
      <c r="B2" s="220"/>
      <c r="C2" s="221"/>
      <c r="D2"/>
      <c r="E2"/>
      <c r="F2"/>
      <c r="G2"/>
      <c r="H2"/>
      <c r="I2" s="10"/>
    </row>
    <row r="3" spans="1:9" s="39" customFormat="1" ht="15" customHeight="1" thickBot="1" x14ac:dyDescent="0.35">
      <c r="A3" s="48" t="s">
        <v>18</v>
      </c>
      <c r="B3" s="49" t="s">
        <v>19</v>
      </c>
      <c r="C3" s="50" t="s">
        <v>50</v>
      </c>
      <c r="D3"/>
      <c r="E3"/>
      <c r="F3"/>
      <c r="G3"/>
      <c r="H3"/>
    </row>
    <row r="4" spans="1:9" s="39" customFormat="1" ht="15" customHeight="1" x14ac:dyDescent="0.3">
      <c r="A4" s="63" t="s">
        <v>120</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16" t="s">
        <v>272</v>
      </c>
      <c r="B1" s="217"/>
      <c r="C1" s="217"/>
      <c r="D1" s="217"/>
      <c r="E1" s="217"/>
      <c r="F1" s="217"/>
      <c r="G1" s="218"/>
      <c r="I1" s="9"/>
    </row>
    <row r="2" spans="1:9" s="7" customFormat="1" ht="15" customHeight="1" thickBot="1" x14ac:dyDescent="0.4">
      <c r="A2" s="219" t="s">
        <v>40</v>
      </c>
      <c r="B2" s="220"/>
      <c r="C2" s="220"/>
      <c r="D2" s="220"/>
      <c r="E2" s="220"/>
      <c r="F2" s="220"/>
      <c r="G2" s="221"/>
      <c r="I2" s="10"/>
    </row>
    <row r="3" spans="1:9" ht="15" customHeight="1" x14ac:dyDescent="0.25"/>
    <row r="4" spans="1:9" s="40" customFormat="1" ht="15" customHeight="1" x14ac:dyDescent="0.25">
      <c r="A4" s="222" t="s">
        <v>143</v>
      </c>
      <c r="B4" s="223"/>
      <c r="C4" s="223"/>
      <c r="D4" s="223"/>
      <c r="E4" s="223"/>
      <c r="F4" s="223"/>
      <c r="G4" s="224"/>
    </row>
    <row r="5" spans="1:9" s="40" customFormat="1" ht="15" customHeight="1" x14ac:dyDescent="0.25">
      <c r="A5" s="225"/>
      <c r="B5" s="226"/>
      <c r="C5" s="226"/>
      <c r="D5" s="226"/>
      <c r="E5" s="226"/>
      <c r="F5" s="226"/>
      <c r="G5" s="227"/>
    </row>
    <row r="6" spans="1:9" s="40" customFormat="1" ht="15" customHeight="1" x14ac:dyDescent="0.25">
      <c r="A6" s="225"/>
      <c r="B6" s="226"/>
      <c r="C6" s="226"/>
      <c r="D6" s="226"/>
      <c r="E6" s="226"/>
      <c r="F6" s="226"/>
      <c r="G6" s="227"/>
    </row>
    <row r="7" spans="1:9" s="40" customFormat="1" ht="15" customHeight="1" x14ac:dyDescent="0.25">
      <c r="A7" s="225"/>
      <c r="B7" s="226"/>
      <c r="C7" s="226"/>
      <c r="D7" s="226"/>
      <c r="E7" s="226"/>
      <c r="F7" s="226"/>
      <c r="G7" s="227"/>
    </row>
    <row r="8" spans="1:9" ht="15" customHeight="1" x14ac:dyDescent="0.25">
      <c r="A8" s="228"/>
      <c r="B8" s="229"/>
      <c r="C8" s="229"/>
      <c r="D8" s="229"/>
      <c r="E8" s="229"/>
      <c r="F8" s="229"/>
      <c r="G8" s="230"/>
    </row>
    <row r="9" spans="1:9" ht="14" x14ac:dyDescent="0.3">
      <c r="A9" s="47" t="s">
        <v>49</v>
      </c>
      <c r="B9" s="95" t="s">
        <v>41</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5">
      <c r="A1" s="216" t="str">
        <f>Registration!A1</f>
        <v>149th IEEE 802.15 WSN Session</v>
      </c>
      <c r="B1" s="217"/>
      <c r="C1" s="217"/>
      <c r="D1" s="217"/>
      <c r="E1" s="217"/>
      <c r="F1" s="217"/>
      <c r="G1" s="218"/>
      <c r="I1" s="9"/>
    </row>
    <row r="2" spans="1:9" s="7" customFormat="1" ht="15" customHeight="1" thickBot="1" x14ac:dyDescent="0.4">
      <c r="A2" s="231" t="s">
        <v>227</v>
      </c>
      <c r="B2" s="232"/>
      <c r="C2" s="232"/>
      <c r="D2" s="232"/>
      <c r="E2" s="232"/>
      <c r="F2" s="232"/>
      <c r="G2" s="233"/>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2"/>
  <sheetViews>
    <sheetView zoomScaleNormal="100" workbookViewId="0">
      <pane xSplit="1" ySplit="3" topLeftCell="B33" activePane="bottomRight" state="frozen"/>
      <selection pane="topRight" activeCell="B1" sqref="B1"/>
      <selection pane="bottomLeft" activeCell="A4" sqref="A4"/>
      <selection pane="bottomRight" activeCell="B38" sqref="B38"/>
    </sheetView>
  </sheetViews>
  <sheetFormatPr defaultColWidth="10.6640625" defaultRowHeight="12.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5">
      <c r="A1" s="216" t="str">
        <f>Registration!A1</f>
        <v>149th IEEE 802.15 WSN Session</v>
      </c>
      <c r="B1" s="217"/>
      <c r="C1" s="217"/>
      <c r="D1" s="217"/>
      <c r="E1" s="217"/>
      <c r="F1" s="218"/>
      <c r="H1" s="9"/>
    </row>
    <row r="2" spans="1:8" s="7" customFormat="1" ht="15" customHeight="1" thickBot="1" x14ac:dyDescent="0.4">
      <c r="A2" s="234" t="s">
        <v>201</v>
      </c>
      <c r="B2" s="235"/>
      <c r="C2" s="236">
        <v>45361</v>
      </c>
      <c r="D2" s="236"/>
      <c r="E2" s="236"/>
      <c r="F2" s="237"/>
      <c r="H2" s="10"/>
    </row>
    <row r="3" spans="1:8" s="39" customFormat="1" ht="15" customHeight="1" thickBot="1" x14ac:dyDescent="0.35">
      <c r="A3" s="98" t="s">
        <v>47</v>
      </c>
      <c r="B3" s="100" t="s">
        <v>48</v>
      </c>
      <c r="C3" s="100" t="s">
        <v>52</v>
      </c>
      <c r="D3" s="68"/>
      <c r="E3" s="68"/>
      <c r="F3" s="69"/>
    </row>
    <row r="4" spans="1:8" s="39" customFormat="1" ht="15" customHeight="1" x14ac:dyDescent="0.25">
      <c r="A4" s="43">
        <v>1</v>
      </c>
      <c r="B4" s="61" t="s">
        <v>137</v>
      </c>
      <c r="C4" s="61" t="s">
        <v>29</v>
      </c>
    </row>
    <row r="5" spans="1:8" s="39" customFormat="1" ht="85" customHeight="1" x14ac:dyDescent="0.25">
      <c r="A5" s="43">
        <v>2</v>
      </c>
      <c r="B5" s="99" t="s">
        <v>182</v>
      </c>
      <c r="C5" s="61" t="s">
        <v>29</v>
      </c>
    </row>
    <row r="6" spans="1:8" s="39" customFormat="1" ht="15" customHeight="1" x14ac:dyDescent="0.25">
      <c r="A6" s="43">
        <v>3</v>
      </c>
      <c r="B6" s="99" t="s">
        <v>219</v>
      </c>
      <c r="C6" s="61" t="s">
        <v>29</v>
      </c>
    </row>
    <row r="7" spans="1:8" s="39" customFormat="1" ht="30" customHeight="1" x14ac:dyDescent="0.25">
      <c r="A7" s="43">
        <v>4</v>
      </c>
      <c r="B7" s="99" t="s">
        <v>243</v>
      </c>
      <c r="C7" s="61" t="s">
        <v>29</v>
      </c>
      <c r="D7" s="40"/>
    </row>
    <row r="8" spans="1:8" s="39" customFormat="1" ht="15" customHeight="1" x14ac:dyDescent="0.25">
      <c r="A8" s="43">
        <v>5</v>
      </c>
      <c r="B8" s="61" t="s">
        <v>185</v>
      </c>
      <c r="C8" s="61" t="s">
        <v>29</v>
      </c>
    </row>
    <row r="9" spans="1:8" s="39" customFormat="1" ht="15" customHeight="1" x14ac:dyDescent="0.25">
      <c r="A9" s="43"/>
      <c r="B9" s="41" t="s">
        <v>203</v>
      </c>
      <c r="C9" s="103" t="str">
        <f>_xlfn.CONCAT("2pm to 3:00pm on ",TEXT(('AC Opening'!$C$2),"DDD., MMM. DD, YYYY"))</f>
        <v>2pm to 3:00pm on Sun., Mar. 10, 2024</v>
      </c>
    </row>
    <row r="10" spans="1:8" s="39" customFormat="1" ht="15" customHeight="1" x14ac:dyDescent="0.25">
      <c r="A10" s="43"/>
      <c r="B10" s="41" t="s">
        <v>119</v>
      </c>
      <c r="C10" s="103" t="str">
        <f>_xlfn.CONCAT("4pm to 5:30pm on ",TEXT(('AC Opening'!$C$2),"DDD., MMM. DD, YYYY"))</f>
        <v>4pm to 5:30pm on Sun., Mar. 10, 2024</v>
      </c>
    </row>
    <row r="11" spans="1:8" s="39" customFormat="1" ht="15" customHeight="1" x14ac:dyDescent="0.25">
      <c r="A11" s="43"/>
      <c r="B11" s="41" t="s">
        <v>183</v>
      </c>
      <c r="C11" s="103" t="str">
        <f>_xlfn.CONCAT("5:30pm to 6:30pm on ",TEXT(('AC Opening'!$C$2),"DDD., MMM. DD, YYYY"))</f>
        <v>5:30pm to 6:30pm on Sun., Mar. 10, 2024</v>
      </c>
    </row>
    <row r="12" spans="1:8" s="39" customFormat="1" ht="15" customHeight="1" x14ac:dyDescent="0.25">
      <c r="A12" s="43"/>
      <c r="B12" s="41" t="s">
        <v>213</v>
      </c>
      <c r="C12" s="103" t="str">
        <f>_xlfn.CONCAT("8:00am to 10:00am on ",TEXT(('AC Opening'!$C$2)+1,"DDD., MMM. DD, YYYY"))</f>
        <v>8:00am to 10:00am on Mon., Mar. 11, 2024</v>
      </c>
    </row>
    <row r="13" spans="1:8" s="39" customFormat="1" ht="15" customHeight="1" x14ac:dyDescent="0.25">
      <c r="A13" s="43"/>
      <c r="B13" s="41" t="s">
        <v>212</v>
      </c>
      <c r="C13" s="103" t="s">
        <v>235</v>
      </c>
    </row>
    <row r="14" spans="1:8" s="39" customFormat="1" ht="15" customHeight="1" x14ac:dyDescent="0.25">
      <c r="A14" s="43"/>
      <c r="B14" s="41" t="s">
        <v>116</v>
      </c>
      <c r="C14" s="103" t="str">
        <f>_xlfn.CONCAT("10:30am to 12:30pm on ",TEXT(('AC Opening'!$C$2)+1,"DDD., MMM. DD, YYYY"))</f>
        <v>10:30am to 12:30pm on Mon., Mar. 11, 2024</v>
      </c>
    </row>
    <row r="15" spans="1:8" s="39" customFormat="1" ht="15" customHeight="1" x14ac:dyDescent="0.25">
      <c r="A15" s="43"/>
      <c r="B15" s="41" t="s">
        <v>184</v>
      </c>
      <c r="C15" s="103" t="str">
        <f>_xlfn.CONCAT("8:00am to 9:00am on ",TEXT(('AC Opening'!$C$2)+3,"DDD., MMM. DD, YYYY"))</f>
        <v>8:00am to 9:00am on Wed., Mar. 13, 2024</v>
      </c>
    </row>
    <row r="16" spans="1:8" s="39" customFormat="1" ht="15" customHeight="1" x14ac:dyDescent="0.25">
      <c r="A16" s="44"/>
      <c r="B16" s="41" t="s">
        <v>117</v>
      </c>
      <c r="C16" s="103" t="str">
        <f>_xlfn.CONCAT("10:30am to 11:30am on ",TEXT(('AC Opening'!$C$2)+3,"DDD., MMM. DD, YYYY"))</f>
        <v>10:30am to 11:30am on Wed., Mar. 13, 2024</v>
      </c>
    </row>
    <row r="17" spans="1:7" s="39" customFormat="1" ht="15" customHeight="1" x14ac:dyDescent="0.25">
      <c r="A17" s="44"/>
      <c r="B17" s="41" t="s">
        <v>223</v>
      </c>
      <c r="C17" s="103" t="str">
        <f>_xlfn.CONCAT("11:30am to 12:30pm on ",TEXT(('AC Opening'!$C$2)+3,"DDD., MMM. DD, YYYY"))</f>
        <v>11:30am to 12:30pm on Wed., Mar. 13, 2024</v>
      </c>
    </row>
    <row r="18" spans="1:7" s="39" customFormat="1" ht="15" customHeight="1" x14ac:dyDescent="0.25">
      <c r="A18" s="44"/>
      <c r="B18" s="41" t="s">
        <v>118</v>
      </c>
      <c r="C18" s="103" t="str">
        <f>_xlfn.CONCAT("4:00pm to 6:00pm on ",TEXT(('AC Opening'!$C$2)+4,"DDD., MMM. DD, YYYY"))</f>
        <v>4:00pm to 6:00pm on Thu., Mar. 14, 2024</v>
      </c>
    </row>
    <row r="19" spans="1:7" s="39" customFormat="1" ht="15" customHeight="1" x14ac:dyDescent="0.25">
      <c r="A19" s="44"/>
      <c r="B19" s="41" t="s">
        <v>214</v>
      </c>
      <c r="C19" s="103" t="s">
        <v>235</v>
      </c>
    </row>
    <row r="20" spans="1:7" s="39" customFormat="1" ht="15" customHeight="1" x14ac:dyDescent="0.25">
      <c r="A20" s="43">
        <v>6</v>
      </c>
      <c r="B20" s="61" t="s">
        <v>138</v>
      </c>
      <c r="C20" s="61" t="s">
        <v>29</v>
      </c>
    </row>
    <row r="21" spans="1:7" s="39" customFormat="1" ht="15" customHeight="1" x14ac:dyDescent="0.25">
      <c r="A21" s="44"/>
      <c r="B21" s="61" t="s">
        <v>234</v>
      </c>
      <c r="C21" s="61" t="s">
        <v>27</v>
      </c>
    </row>
    <row r="22" spans="1:7" s="39" customFormat="1" ht="15" customHeight="1" x14ac:dyDescent="0.25">
      <c r="A22" s="44"/>
      <c r="B22" s="61" t="s">
        <v>153</v>
      </c>
      <c r="C22" s="61" t="s">
        <v>23</v>
      </c>
    </row>
    <row r="23" spans="1:7" s="39" customFormat="1" ht="15" customHeight="1" x14ac:dyDescent="0.25">
      <c r="A23" s="44"/>
      <c r="B23" s="61" t="s">
        <v>21</v>
      </c>
      <c r="C23" s="61" t="s">
        <v>23</v>
      </c>
    </row>
    <row r="24" spans="1:7" s="39" customFormat="1" ht="15" customHeight="1" x14ac:dyDescent="0.25">
      <c r="A24" s="44"/>
      <c r="B24" s="61" t="s">
        <v>204</v>
      </c>
      <c r="C24" s="61" t="s">
        <v>24</v>
      </c>
      <c r="F24" s="40"/>
      <c r="G24" s="40"/>
    </row>
    <row r="25" spans="1:7" s="39" customFormat="1" ht="15" customHeight="1" x14ac:dyDescent="0.25">
      <c r="A25" s="44"/>
      <c r="B25" s="61" t="s">
        <v>250</v>
      </c>
      <c r="C25" s="61" t="s">
        <v>24</v>
      </c>
    </row>
    <row r="26" spans="1:7" s="39" customFormat="1" ht="15" customHeight="1" x14ac:dyDescent="0.25">
      <c r="A26" s="44"/>
      <c r="B26" s="61" t="s">
        <v>154</v>
      </c>
      <c r="C26" s="61" t="s">
        <v>136</v>
      </c>
    </row>
    <row r="27" spans="1:7" s="39" customFormat="1" ht="15" customHeight="1" x14ac:dyDescent="0.25">
      <c r="A27" s="44"/>
      <c r="B27" s="61" t="s">
        <v>155</v>
      </c>
      <c r="C27" s="61" t="s">
        <v>26</v>
      </c>
    </row>
    <row r="28" spans="1:7" s="39" customFormat="1" ht="15" customHeight="1" x14ac:dyDescent="0.25">
      <c r="A28" s="44"/>
      <c r="B28" s="61" t="s">
        <v>156</v>
      </c>
      <c r="C28" s="61" t="s">
        <v>28</v>
      </c>
    </row>
    <row r="29" spans="1:7" s="39" customFormat="1" ht="15" customHeight="1" x14ac:dyDescent="0.25">
      <c r="A29" s="44"/>
      <c r="B29" s="61" t="s">
        <v>240</v>
      </c>
      <c r="C29" s="61" t="s">
        <v>28</v>
      </c>
    </row>
    <row r="30" spans="1:7" s="39" customFormat="1" ht="15" customHeight="1" x14ac:dyDescent="0.25">
      <c r="A30" s="44"/>
      <c r="B30" s="61" t="s">
        <v>157</v>
      </c>
      <c r="C30" s="61" t="s">
        <v>34</v>
      </c>
    </row>
    <row r="31" spans="1:7" s="39" customFormat="1" ht="15" customHeight="1" x14ac:dyDescent="0.25">
      <c r="A31" s="44"/>
      <c r="B31" s="61" t="s">
        <v>158</v>
      </c>
      <c r="C31" s="61" t="s">
        <v>29</v>
      </c>
      <c r="F31" s="40"/>
    </row>
    <row r="32" spans="1:7" s="39" customFormat="1" ht="15" customHeight="1" x14ac:dyDescent="0.25">
      <c r="A32" s="44"/>
      <c r="B32" s="61" t="s">
        <v>159</v>
      </c>
      <c r="C32" s="61" t="s">
        <v>25</v>
      </c>
      <c r="F32" s="40"/>
    </row>
    <row r="33" spans="1:4" s="39" customFormat="1" ht="15" customHeight="1" x14ac:dyDescent="0.25">
      <c r="A33" s="44"/>
      <c r="B33" s="61" t="s">
        <v>224</v>
      </c>
      <c r="C33" s="61" t="s">
        <v>244</v>
      </c>
    </row>
    <row r="34" spans="1:4" s="39" customFormat="1" ht="15" customHeight="1" x14ac:dyDescent="0.25">
      <c r="A34" s="43"/>
      <c r="B34" s="61" t="s">
        <v>236</v>
      </c>
      <c r="C34" s="61" t="s">
        <v>34</v>
      </c>
    </row>
    <row r="35" spans="1:4" s="39" customFormat="1" ht="15" customHeight="1" x14ac:dyDescent="0.25">
      <c r="A35" s="44"/>
      <c r="B35" s="61" t="s">
        <v>220</v>
      </c>
      <c r="C35" s="61" t="s">
        <v>34</v>
      </c>
    </row>
    <row r="36" spans="1:4" s="39" customFormat="1" ht="15" customHeight="1" x14ac:dyDescent="0.25">
      <c r="A36" s="43">
        <v>7</v>
      </c>
      <c r="B36" s="61" t="s">
        <v>237</v>
      </c>
      <c r="C36" s="61" t="s">
        <v>29</v>
      </c>
    </row>
    <row r="37" spans="1:4" s="39" customFormat="1" ht="15" customHeight="1" x14ac:dyDescent="0.25">
      <c r="A37" s="43"/>
      <c r="B37" s="61" t="s">
        <v>273</v>
      </c>
      <c r="C37" s="61" t="s">
        <v>29</v>
      </c>
    </row>
    <row r="38" spans="1:4" s="39" customFormat="1" ht="15" customHeight="1" x14ac:dyDescent="0.25">
      <c r="A38" s="43">
        <v>8</v>
      </c>
      <c r="B38" s="61" t="s">
        <v>35</v>
      </c>
      <c r="C38" s="61" t="s">
        <v>29</v>
      </c>
    </row>
    <row r="39" spans="1:4" s="39" customFormat="1" ht="15" customHeight="1" x14ac:dyDescent="0.25">
      <c r="A39" s="43"/>
      <c r="B39" s="42" t="s">
        <v>274</v>
      </c>
      <c r="C39" s="61" t="s">
        <v>29</v>
      </c>
      <c r="D39" s="61"/>
    </row>
    <row r="40" spans="1:4" s="39" customFormat="1" ht="15" customHeight="1" x14ac:dyDescent="0.25">
      <c r="A40" s="43"/>
      <c r="B40" s="80" t="s">
        <v>252</v>
      </c>
      <c r="C40" s="61" t="s">
        <v>29</v>
      </c>
      <c r="D40" s="61"/>
    </row>
    <row r="41" spans="1:4" s="39" customFormat="1" ht="15" customHeight="1" x14ac:dyDescent="0.25">
      <c r="A41" s="43"/>
      <c r="B41" s="80" t="s">
        <v>245</v>
      </c>
      <c r="C41" s="61" t="s">
        <v>29</v>
      </c>
      <c r="D41" s="61"/>
    </row>
    <row r="42" spans="1:4" s="39" customFormat="1" ht="15" customHeight="1" x14ac:dyDescent="0.25">
      <c r="A42" s="43"/>
      <c r="B42" s="80"/>
      <c r="C42" s="61"/>
      <c r="D42" s="61"/>
    </row>
    <row r="43" spans="1:4" s="39" customFormat="1" ht="80" customHeight="1" x14ac:dyDescent="0.25">
      <c r="A43" s="43"/>
      <c r="B43" s="99" t="s">
        <v>238</v>
      </c>
      <c r="C43" s="61" t="s">
        <v>192</v>
      </c>
      <c r="D43" s="61"/>
    </row>
    <row r="44" spans="1:4" s="39" customFormat="1" ht="15" customHeight="1" x14ac:dyDescent="0.25">
      <c r="A44" s="43">
        <v>9</v>
      </c>
      <c r="B44" s="61" t="s">
        <v>164</v>
      </c>
      <c r="C44" s="61" t="s">
        <v>29</v>
      </c>
    </row>
    <row r="45" spans="1:4" s="39" customFormat="1" ht="15" customHeight="1" x14ac:dyDescent="0.25">
      <c r="A45" s="43"/>
      <c r="B45" s="61"/>
      <c r="C45" s="104"/>
    </row>
    <row r="46" spans="1:4" x14ac:dyDescent="0.25">
      <c r="B46" s="96"/>
    </row>
    <row r="47" spans="1:4" ht="20" x14ac:dyDescent="0.4">
      <c r="A47" s="46"/>
      <c r="C47" s="105"/>
    </row>
    <row r="48" spans="1:4" ht="18" x14ac:dyDescent="0.4">
      <c r="B48" s="102"/>
    </row>
    <row r="49" spans="2:3" ht="18" x14ac:dyDescent="0.4">
      <c r="B49" s="102"/>
      <c r="C49" s="106"/>
    </row>
    <row r="50" spans="2:3" ht="18" x14ac:dyDescent="0.4">
      <c r="B50" s="102"/>
      <c r="C50" s="106"/>
    </row>
    <row r="51" spans="2:3" ht="18" x14ac:dyDescent="0.4">
      <c r="B51" s="102"/>
      <c r="C51" s="106"/>
    </row>
    <row r="52" spans="2:3" ht="18" x14ac:dyDescent="0.4">
      <c r="B52" s="102"/>
      <c r="C52" s="106"/>
    </row>
    <row r="53" spans="2:3" ht="17.5" x14ac:dyDescent="0.35">
      <c r="C53" s="106"/>
    </row>
    <row r="54" spans="2:3" ht="18" x14ac:dyDescent="0.4">
      <c r="B54" s="102"/>
      <c r="C54" s="106"/>
    </row>
    <row r="55" spans="2:3" ht="18" x14ac:dyDescent="0.4">
      <c r="B55" s="102"/>
      <c r="C55" s="106"/>
    </row>
    <row r="56" spans="2:3" ht="17.5" x14ac:dyDescent="0.35">
      <c r="C56" s="106"/>
    </row>
    <row r="57" spans="2:3" ht="18" x14ac:dyDescent="0.4">
      <c r="B57" s="102"/>
      <c r="C57" s="105"/>
    </row>
    <row r="58" spans="2:3" ht="18" x14ac:dyDescent="0.4">
      <c r="B58" s="102"/>
      <c r="C58" s="106"/>
    </row>
    <row r="59" spans="2:3" ht="17.5" x14ac:dyDescent="0.35">
      <c r="C59" s="106"/>
    </row>
    <row r="60" spans="2:3" ht="18" x14ac:dyDescent="0.4">
      <c r="B60" s="102"/>
      <c r="C60" s="106"/>
    </row>
    <row r="61" spans="2:3" ht="17.5" x14ac:dyDescent="0.35">
      <c r="C61" s="106"/>
    </row>
    <row r="62" spans="2:3" ht="18" x14ac:dyDescent="0.4">
      <c r="B62" s="102"/>
      <c r="C62" s="106"/>
    </row>
    <row r="63" spans="2:3" ht="17.5" x14ac:dyDescent="0.35">
      <c r="C63" s="106"/>
    </row>
    <row r="64" spans="2:3" ht="18" x14ac:dyDescent="0.4">
      <c r="B64" s="102"/>
      <c r="C64" s="106"/>
    </row>
    <row r="65" spans="2:3" ht="18" x14ac:dyDescent="0.4">
      <c r="B65" s="102"/>
      <c r="C65" s="106"/>
    </row>
    <row r="66" spans="2:3" ht="17.5" x14ac:dyDescent="0.35">
      <c r="C66" s="106"/>
    </row>
    <row r="67" spans="2:3" ht="18" x14ac:dyDescent="0.4">
      <c r="B67" s="102"/>
      <c r="C67" s="106"/>
    </row>
    <row r="68" spans="2:3" ht="17.5" x14ac:dyDescent="0.35">
      <c r="C68" s="106"/>
    </row>
    <row r="69" spans="2:3" ht="18" x14ac:dyDescent="0.4">
      <c r="B69" s="102"/>
      <c r="C69" s="106"/>
    </row>
    <row r="70" spans="2:3" ht="17.5" x14ac:dyDescent="0.35">
      <c r="C70" s="106"/>
    </row>
    <row r="71" spans="2:3" ht="17.5" x14ac:dyDescent="0.35">
      <c r="C71" s="106"/>
    </row>
    <row r="72" spans="2:3" ht="17.5" x14ac:dyDescent="0.35">
      <c r="C72"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9"/>
  <sheetViews>
    <sheetView workbookViewId="0">
      <pane xSplit="2" ySplit="3" topLeftCell="C4" activePane="bottomRight" state="frozen"/>
      <selection pane="topRight" activeCell="C1" sqref="C1"/>
      <selection pane="bottomLeft" activeCell="A4" sqref="A4"/>
      <selection pane="bottomRight" activeCell="H30" sqref="H30"/>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16" t="str">
        <f>Registration!A1</f>
        <v>149th IEEE 802.15 WSN Session</v>
      </c>
      <c r="B1" s="217"/>
      <c r="C1" s="217"/>
      <c r="D1" s="217"/>
      <c r="E1" s="217"/>
      <c r="F1" s="218"/>
      <c r="H1" s="6"/>
      <c r="I1" s="6"/>
      <c r="J1" s="6"/>
      <c r="K1" s="6"/>
      <c r="L1" s="6"/>
    </row>
    <row r="2" spans="1:12" s="7" customFormat="1" ht="15" customHeight="1" thickBot="1" x14ac:dyDescent="0.4">
      <c r="A2" s="240" t="str">
        <f>_xlfn.CONCAT("Agenda for WG15 Opening Plenary - ",TEXT(('AC Opening'!C2)+1,"DDDD, MMMM DD, YYYY"))</f>
        <v>Agenda for WG15 Opening Plenary - Monday, March 11, 2024</v>
      </c>
      <c r="B2" s="241"/>
      <c r="C2" s="241"/>
      <c r="D2" s="241"/>
      <c r="E2" s="241"/>
      <c r="F2" s="242"/>
      <c r="H2" s="6"/>
      <c r="I2" s="6"/>
      <c r="J2" s="6"/>
      <c r="K2" s="6"/>
      <c r="L2" s="6"/>
    </row>
    <row r="3" spans="1:12" ht="25" customHeight="1" thickBot="1" x14ac:dyDescent="0.3">
      <c r="A3" s="65" t="s">
        <v>47</v>
      </c>
      <c r="B3" s="66" t="s">
        <v>51</v>
      </c>
      <c r="C3" s="67" t="s">
        <v>48</v>
      </c>
      <c r="D3" s="66" t="s">
        <v>52</v>
      </c>
      <c r="E3" s="238" t="s">
        <v>170</v>
      </c>
      <c r="F3" s="239"/>
      <c r="G3" s="64"/>
      <c r="H3" s="6"/>
      <c r="I3" s="6"/>
      <c r="J3" s="6"/>
      <c r="K3" s="6"/>
      <c r="L3" s="6"/>
    </row>
    <row r="4" spans="1:12" s="6" customFormat="1" ht="15" customHeight="1" x14ac:dyDescent="0.3">
      <c r="A4" s="4">
        <v>1</v>
      </c>
      <c r="B4" s="8" t="s">
        <v>7</v>
      </c>
      <c r="C4" s="23" t="s">
        <v>0</v>
      </c>
      <c r="D4" s="2" t="s">
        <v>29</v>
      </c>
      <c r="E4" s="1">
        <v>0</v>
      </c>
      <c r="F4" s="11">
        <f>TIME(11,0,0)</f>
        <v>0.45833333333333331</v>
      </c>
    </row>
    <row r="5" spans="1:12" s="6" customFormat="1" ht="15" customHeight="1" x14ac:dyDescent="0.3">
      <c r="A5" s="4">
        <v>1.1000000000000001</v>
      </c>
      <c r="B5" s="8" t="s">
        <v>4</v>
      </c>
      <c r="C5" s="2" t="s">
        <v>17</v>
      </c>
      <c r="D5" s="243" t="s">
        <v>34</v>
      </c>
      <c r="E5" s="244">
        <v>5</v>
      </c>
      <c r="F5" s="245">
        <f>F4+TIME(0,E4,0)</f>
        <v>0.45833333333333331</v>
      </c>
    </row>
    <row r="6" spans="1:12" s="6" customFormat="1" ht="30" customHeight="1" x14ac:dyDescent="0.3">
      <c r="A6" s="4" t="s">
        <v>13</v>
      </c>
      <c r="B6" s="8" t="s">
        <v>4</v>
      </c>
      <c r="C6" s="93" t="s">
        <v>187</v>
      </c>
      <c r="D6" s="243"/>
      <c r="E6" s="244"/>
      <c r="F6" s="245"/>
    </row>
    <row r="7" spans="1:12" s="6" customFormat="1" ht="45" customHeight="1" x14ac:dyDescent="0.3">
      <c r="A7" s="4" t="s">
        <v>14</v>
      </c>
      <c r="B7" s="8" t="s">
        <v>4</v>
      </c>
      <c r="C7" s="94" t="s">
        <v>186</v>
      </c>
      <c r="D7" s="243"/>
      <c r="E7" s="244"/>
      <c r="F7" s="245"/>
    </row>
    <row r="8" spans="1:12" s="6" customFormat="1" ht="15" customHeight="1" x14ac:dyDescent="0.3">
      <c r="A8" s="4" t="s">
        <v>15</v>
      </c>
      <c r="B8" s="8" t="s">
        <v>4</v>
      </c>
      <c r="C8" s="24" t="s">
        <v>228</v>
      </c>
      <c r="D8" s="243"/>
      <c r="E8" s="244"/>
      <c r="F8" s="245"/>
    </row>
    <row r="9" spans="1:12" s="6" customFormat="1" ht="15" customHeight="1" x14ac:dyDescent="0.3">
      <c r="A9" s="4" t="s">
        <v>38</v>
      </c>
      <c r="B9" s="8" t="s">
        <v>4</v>
      </c>
      <c r="C9" s="30" t="s">
        <v>152</v>
      </c>
      <c r="D9" s="243"/>
      <c r="E9" s="244"/>
      <c r="F9" s="245"/>
    </row>
    <row r="10" spans="1:12" s="6" customFormat="1" ht="30" customHeight="1" x14ac:dyDescent="0.3">
      <c r="A10" s="4" t="s">
        <v>54</v>
      </c>
      <c r="B10" s="8" t="s">
        <v>4</v>
      </c>
      <c r="C10" s="29" t="s">
        <v>218</v>
      </c>
      <c r="D10" s="243"/>
      <c r="E10" s="244"/>
      <c r="F10" s="245"/>
    </row>
    <row r="11" spans="1:12" s="6" customFormat="1" ht="15" customHeight="1" x14ac:dyDescent="0.3">
      <c r="A11" s="4" t="s">
        <v>121</v>
      </c>
      <c r="B11" s="8" t="s">
        <v>4</v>
      </c>
      <c r="C11" s="29" t="s">
        <v>139</v>
      </c>
      <c r="D11" s="243"/>
      <c r="E11" s="244"/>
      <c r="F11" s="245"/>
    </row>
    <row r="12" spans="1:12" s="6" customFormat="1" ht="15" customHeight="1" x14ac:dyDescent="0.3">
      <c r="A12" s="4" t="s">
        <v>255</v>
      </c>
      <c r="B12" s="8" t="s">
        <v>4</v>
      </c>
      <c r="C12" s="31" t="s">
        <v>275</v>
      </c>
      <c r="D12" s="2" t="s">
        <v>34</v>
      </c>
      <c r="E12" s="8">
        <v>1</v>
      </c>
      <c r="F12" s="11">
        <f>F5+TIME(0,E5,0)</f>
        <v>0.46180555555555552</v>
      </c>
    </row>
    <row r="13" spans="1:12" s="6" customFormat="1" ht="15" customHeight="1" x14ac:dyDescent="0.3">
      <c r="A13" s="4" t="s">
        <v>256</v>
      </c>
      <c r="B13" s="8" t="s">
        <v>4</v>
      </c>
      <c r="C13" s="31" t="s">
        <v>254</v>
      </c>
      <c r="D13" s="2" t="s">
        <v>34</v>
      </c>
      <c r="E13" s="8">
        <v>2</v>
      </c>
      <c r="F13" s="11">
        <f>F12+TIME(0,E12,0)</f>
        <v>0.46249999999999997</v>
      </c>
    </row>
    <row r="14" spans="1:12" s="6" customFormat="1" ht="15" customHeight="1" x14ac:dyDescent="0.3">
      <c r="A14" s="4">
        <v>1.2</v>
      </c>
      <c r="B14" s="8" t="s">
        <v>3</v>
      </c>
      <c r="C14" s="28" t="s">
        <v>16</v>
      </c>
      <c r="D14" s="2" t="s">
        <v>29</v>
      </c>
      <c r="E14" s="8">
        <v>1</v>
      </c>
      <c r="F14" s="11">
        <f>F13+TIME(0,E13,0)</f>
        <v>0.46388888888888885</v>
      </c>
    </row>
    <row r="15" spans="1:12" s="6" customFormat="1" ht="30" customHeight="1" x14ac:dyDescent="0.3">
      <c r="A15" s="4">
        <v>1.3</v>
      </c>
      <c r="B15" s="8" t="s">
        <v>4</v>
      </c>
      <c r="C15" s="35" t="s">
        <v>188</v>
      </c>
      <c r="D15" s="243" t="s">
        <v>29</v>
      </c>
      <c r="E15" s="244">
        <v>6</v>
      </c>
      <c r="F15" s="245">
        <f>F14+TIME(0,E14,0)</f>
        <v>0.46458333333333329</v>
      </c>
    </row>
    <row r="16" spans="1:12" s="6" customFormat="1" ht="30" customHeight="1" x14ac:dyDescent="0.3">
      <c r="A16" s="4">
        <v>1.4</v>
      </c>
      <c r="B16" s="8" t="s">
        <v>4</v>
      </c>
      <c r="C16" s="35" t="s">
        <v>189</v>
      </c>
      <c r="D16" s="243"/>
      <c r="E16" s="244"/>
      <c r="F16" s="245"/>
    </row>
    <row r="17" spans="1:255" s="6" customFormat="1" ht="30" customHeight="1" x14ac:dyDescent="0.3">
      <c r="A17" s="4" t="s">
        <v>123</v>
      </c>
      <c r="B17" s="8" t="s">
        <v>4</v>
      </c>
      <c r="C17" s="35" t="s">
        <v>190</v>
      </c>
      <c r="D17" s="243"/>
      <c r="E17" s="244"/>
      <c r="F17" s="245"/>
    </row>
    <row r="18" spans="1:255" s="6" customFormat="1" ht="15" customHeight="1" x14ac:dyDescent="0.3">
      <c r="A18" s="4" t="s">
        <v>124</v>
      </c>
      <c r="B18" s="8" t="s">
        <v>2</v>
      </c>
      <c r="C18" s="28" t="s">
        <v>279</v>
      </c>
      <c r="D18" s="2" t="s">
        <v>29</v>
      </c>
      <c r="E18" s="8">
        <v>1</v>
      </c>
      <c r="F18" s="11">
        <f>F15+TIME(0,E15,0)</f>
        <v>0.46874999999999994</v>
      </c>
    </row>
    <row r="19" spans="1:255" s="6" customFormat="1" ht="15" customHeight="1" x14ac:dyDescent="0.3">
      <c r="A19" s="4" t="s">
        <v>125</v>
      </c>
      <c r="B19" s="8" t="s">
        <v>2</v>
      </c>
      <c r="C19" s="1" t="s">
        <v>277</v>
      </c>
      <c r="D19" s="2" t="s">
        <v>29</v>
      </c>
      <c r="E19" s="8">
        <v>1</v>
      </c>
      <c r="F19" s="11">
        <f t="shared" ref="F19:F66" si="0">F18+TIME(0,E18,0)</f>
        <v>0.46944444444444439</v>
      </c>
    </row>
    <row r="20" spans="1:255" customFormat="1" ht="15" customHeight="1" x14ac:dyDescent="0.3">
      <c r="A20" s="2">
        <v>1.8</v>
      </c>
      <c r="B20" s="2" t="s">
        <v>4</v>
      </c>
      <c r="C20" s="71" t="s">
        <v>247</v>
      </c>
      <c r="D20" s="2" t="s">
        <v>29</v>
      </c>
      <c r="E20" s="1">
        <v>1</v>
      </c>
      <c r="F20" s="11">
        <f t="shared" si="0"/>
        <v>0.47013888888888883</v>
      </c>
    </row>
    <row r="21" spans="1:255" s="6" customFormat="1" ht="15" customHeight="1" x14ac:dyDescent="0.3">
      <c r="A21" s="21"/>
      <c r="B21" s="8"/>
      <c r="D21" s="2"/>
      <c r="E21" s="8"/>
      <c r="F21" s="11">
        <f t="shared" si="0"/>
        <v>0.47083333333333327</v>
      </c>
    </row>
    <row r="22" spans="1:255" s="6" customFormat="1" ht="15" customHeight="1" x14ac:dyDescent="0.3">
      <c r="A22" s="4">
        <v>2</v>
      </c>
      <c r="B22" s="8" t="s">
        <v>7</v>
      </c>
      <c r="C22" s="28" t="s">
        <v>11</v>
      </c>
      <c r="D22" s="2"/>
      <c r="E22" s="8"/>
      <c r="F22" s="11">
        <f t="shared" si="0"/>
        <v>0.47083333333333327</v>
      </c>
    </row>
    <row r="23" spans="1:255" s="8" customFormat="1" ht="15" customHeight="1" x14ac:dyDescent="0.3">
      <c r="A23" s="4">
        <v>2.1</v>
      </c>
      <c r="B23" s="8" t="s">
        <v>4</v>
      </c>
      <c r="C23" s="107" t="s">
        <v>246</v>
      </c>
      <c r="D23" s="2" t="s">
        <v>29</v>
      </c>
      <c r="E23" s="8">
        <v>1</v>
      </c>
      <c r="F23" s="11">
        <f t="shared" si="0"/>
        <v>0.47083333333333327</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108" t="s">
        <v>225</v>
      </c>
      <c r="D24" s="2" t="s">
        <v>23</v>
      </c>
      <c r="E24" s="8">
        <v>1</v>
      </c>
      <c r="F24" s="11">
        <f t="shared" si="0"/>
        <v>0.47152777777777771</v>
      </c>
    </row>
    <row r="25" spans="1:255" s="18" customFormat="1" ht="15" customHeight="1" x14ac:dyDescent="0.3">
      <c r="A25" s="4">
        <v>2.2999999999999998</v>
      </c>
      <c r="B25" s="1" t="s">
        <v>4</v>
      </c>
      <c r="C25" s="108" t="s">
        <v>276</v>
      </c>
      <c r="D25" s="2" t="s">
        <v>29</v>
      </c>
      <c r="E25" s="8">
        <v>1</v>
      </c>
      <c r="F25" s="11">
        <f t="shared" si="0"/>
        <v>0.47222222222222215</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row>
    <row r="26" spans="1:255" ht="15" customHeight="1" x14ac:dyDescent="0.3">
      <c r="A26" s="4">
        <v>2.4</v>
      </c>
      <c r="B26" s="1" t="s">
        <v>4</v>
      </c>
      <c r="C26" s="109" t="s">
        <v>215</v>
      </c>
      <c r="D26" s="2" t="s">
        <v>29</v>
      </c>
      <c r="E26" s="8">
        <v>1</v>
      </c>
      <c r="F26" s="11">
        <f t="shared" si="0"/>
        <v>0.4729166666666666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253</v>
      </c>
      <c r="B27" s="1" t="s">
        <v>4</v>
      </c>
      <c r="C27" s="109" t="str">
        <f>'AC Opening'!B6</f>
        <v>WG ADMIN ITEMS - N/A</v>
      </c>
      <c r="D27" s="2" t="str">
        <f>'AC Opening'!C6</f>
        <v>Powell</v>
      </c>
      <c r="E27" s="8">
        <v>0</v>
      </c>
      <c r="F27" s="11">
        <f t="shared" si="0"/>
        <v>0.47361111111111104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122</v>
      </c>
      <c r="B28" s="1" t="s">
        <v>4</v>
      </c>
      <c r="C28" s="109" t="s">
        <v>278</v>
      </c>
      <c r="D28" s="2" t="s">
        <v>29</v>
      </c>
      <c r="E28" s="8">
        <v>2</v>
      </c>
      <c r="F28" s="11">
        <f t="shared" si="0"/>
        <v>0.47361111111111104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280</v>
      </c>
      <c r="B29" s="1" t="s">
        <v>4</v>
      </c>
      <c r="C29" s="109" t="s">
        <v>281</v>
      </c>
      <c r="D29" s="2" t="s">
        <v>29</v>
      </c>
      <c r="E29" s="8">
        <v>2</v>
      </c>
      <c r="F29" s="11">
        <f t="shared" si="0"/>
        <v>0.47499999999999992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282</v>
      </c>
      <c r="B30" s="2" t="s">
        <v>4</v>
      </c>
      <c r="C30" s="29" t="s">
        <v>292</v>
      </c>
      <c r="D30" s="2" t="s">
        <v>288</v>
      </c>
      <c r="E30" s="8">
        <v>2</v>
      </c>
      <c r="F30" s="11">
        <f t="shared" si="0"/>
        <v>0.47638888888888881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283</v>
      </c>
      <c r="B31" s="2" t="s">
        <v>2</v>
      </c>
      <c r="C31" s="29" t="s">
        <v>285</v>
      </c>
      <c r="D31" s="2" t="s">
        <v>288</v>
      </c>
      <c r="E31" s="8">
        <v>2</v>
      </c>
      <c r="F31" s="11">
        <f t="shared" si="0"/>
        <v>0.47777777777777769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284</v>
      </c>
      <c r="B32" s="2" t="s">
        <v>2</v>
      </c>
      <c r="C32" s="29" t="s">
        <v>289</v>
      </c>
      <c r="D32" s="2" t="s">
        <v>288</v>
      </c>
      <c r="E32" s="8">
        <v>2</v>
      </c>
      <c r="F32" s="11">
        <f t="shared" si="0"/>
        <v>0.47916666666666657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15"/>
      <c r="C33" s="36"/>
      <c r="D33" s="2"/>
      <c r="E33" s="1"/>
      <c r="F33" s="11">
        <f t="shared" si="0"/>
        <v>0.48055555555555546</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v>3</v>
      </c>
      <c r="B34" s="2" t="s">
        <v>7</v>
      </c>
      <c r="C34" s="2" t="s">
        <v>127</v>
      </c>
      <c r="D34" s="2"/>
      <c r="E34" s="1"/>
      <c r="F34" s="11">
        <f t="shared" si="0"/>
        <v>0.48055555555555546</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t="s">
        <v>44</v>
      </c>
      <c r="B35" s="2" t="s">
        <v>4</v>
      </c>
      <c r="C35" s="1" t="s">
        <v>286</v>
      </c>
      <c r="D35" s="243" t="s">
        <v>29</v>
      </c>
      <c r="E35" s="246">
        <v>5</v>
      </c>
      <c r="F35" s="245">
        <f t="shared" si="0"/>
        <v>0.48055555555555546</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30" customHeight="1" x14ac:dyDescent="0.3">
      <c r="A36" s="4" t="s">
        <v>128</v>
      </c>
      <c r="B36" s="2" t="s">
        <v>4</v>
      </c>
      <c r="C36" s="31" t="s">
        <v>287</v>
      </c>
      <c r="D36" s="243"/>
      <c r="E36" s="246"/>
      <c r="F36" s="245"/>
    </row>
    <row r="37" spans="1:255" customFormat="1" ht="15" customHeight="1" x14ac:dyDescent="0.3">
      <c r="A37" s="4" t="s">
        <v>129</v>
      </c>
      <c r="B37" s="2" t="s">
        <v>4</v>
      </c>
      <c r="C37" s="29" t="str">
        <f>_xlfn.CONCAT("The 802 Wireless Chairs Adv. Committee will be held 4pm to 5:30pm on Sun. May 12, 2024")</f>
        <v>The 802 Wireless Chairs Adv. Committee will be held 4pm to 5:30pm on Sun. May 12, 2024</v>
      </c>
      <c r="D37" s="243"/>
      <c r="E37" s="246"/>
      <c r="F37" s="245"/>
      <c r="I37" s="29"/>
    </row>
    <row r="38" spans="1:255" customFormat="1" ht="15" customHeight="1" x14ac:dyDescent="0.3">
      <c r="A38" s="4" t="s">
        <v>130</v>
      </c>
      <c r="B38" s="2" t="s">
        <v>4</v>
      </c>
      <c r="C38" s="29" t="str">
        <f>_xlfn.CONCAT("The 802.15 AC will be held ","5:30 to 6:30pm on Sun. May 12, 2024")</f>
        <v>The 802.15 AC will be held 5:30 to 6:30pm on Sun. May 12, 2024</v>
      </c>
      <c r="D38" s="243"/>
      <c r="E38" s="246"/>
      <c r="F38" s="245"/>
    </row>
    <row r="39" spans="1:255" customFormat="1" ht="60" customHeight="1" x14ac:dyDescent="0.3">
      <c r="A39" s="4" t="s">
        <v>131</v>
      </c>
      <c r="B39" s="2" t="s">
        <v>4</v>
      </c>
      <c r="C39" s="215" t="s">
        <v>248</v>
      </c>
      <c r="D39" s="243"/>
      <c r="E39" s="246"/>
      <c r="F39" s="245"/>
    </row>
    <row r="40" spans="1:255" customFormat="1" ht="140" customHeight="1" x14ac:dyDescent="0.3">
      <c r="A40" s="4" t="s">
        <v>132</v>
      </c>
      <c r="B40" s="2" t="s">
        <v>4</v>
      </c>
      <c r="C40" s="31" t="s">
        <v>232</v>
      </c>
      <c r="D40" s="243"/>
      <c r="E40" s="246"/>
      <c r="F40" s="245"/>
    </row>
    <row r="41" spans="1:255" ht="15" customHeight="1" x14ac:dyDescent="0.3">
      <c r="A41" s="4" t="s">
        <v>45</v>
      </c>
      <c r="B41" s="2" t="s">
        <v>4</v>
      </c>
      <c r="C41" s="1" t="s">
        <v>249</v>
      </c>
      <c r="D41" s="2" t="s">
        <v>29</v>
      </c>
      <c r="E41" s="8">
        <v>0</v>
      </c>
      <c r="F41" s="11">
        <f>F35+TIME(0,E35,0)</f>
        <v>0.48402777777777767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c r="B42" s="2"/>
      <c r="C42" s="74"/>
      <c r="D42" s="2"/>
      <c r="E42" s="8"/>
      <c r="F42" s="11">
        <f t="shared" si="0"/>
        <v>0.48402777777777767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v>
      </c>
      <c r="B43" s="2" t="s">
        <v>7</v>
      </c>
      <c r="C43" s="2" t="s">
        <v>140</v>
      </c>
      <c r="D43" s="2" t="s">
        <v>29</v>
      </c>
      <c r="E43" s="8">
        <v>0</v>
      </c>
      <c r="F43" s="11">
        <f t="shared" si="0"/>
        <v>0.48402777777777767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293</v>
      </c>
      <c r="B44" s="2" t="s">
        <v>3</v>
      </c>
      <c r="C44" s="2" t="str">
        <f>'AC Opening'!B21</f>
        <v>SC THz</v>
      </c>
      <c r="D44" s="2" t="str">
        <f>'AC Opening'!C21</f>
        <v>Kürner</v>
      </c>
      <c r="E44" s="8">
        <v>2</v>
      </c>
      <c r="F44" s="11">
        <f t="shared" si="0"/>
        <v>0.48402777777777767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4.2</v>
      </c>
      <c r="B45" s="2" t="s">
        <v>3</v>
      </c>
      <c r="C45" s="2" t="str">
        <f>'AC Opening'!B22</f>
        <v>TG 4ab UWB-NG Amendment</v>
      </c>
      <c r="D45" s="2" t="str">
        <f>'AC Opening'!C22</f>
        <v>Rolfe</v>
      </c>
      <c r="E45" s="8">
        <v>2</v>
      </c>
      <c r="F45" s="11">
        <f t="shared" si="0"/>
        <v>0.48541666666666655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4.3</v>
      </c>
      <c r="B46" s="2" t="s">
        <v>3</v>
      </c>
      <c r="C46" s="2" t="str">
        <f>'AC Opening'!B23</f>
        <v>SC WNG</v>
      </c>
      <c r="D46" s="2" t="str">
        <f>'AC Opening'!C23</f>
        <v>Rolfe</v>
      </c>
      <c r="E46" s="8">
        <v>2</v>
      </c>
      <c r="F46" s="11">
        <f t="shared" si="0"/>
        <v>0.48680555555555544</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4.4000000000000004</v>
      </c>
      <c r="B47" s="2" t="s">
        <v>3</v>
      </c>
      <c r="C47" s="2" t="str">
        <f>'AC Opening'!B24</f>
        <v>TG 4ac Privacy Amendment</v>
      </c>
      <c r="D47" s="2" t="str">
        <f>'AC Opening'!C24</f>
        <v>Kivinen</v>
      </c>
      <c r="E47" s="8">
        <v>2</v>
      </c>
      <c r="F47" s="11">
        <f t="shared" si="0"/>
        <v>0.48819444444444432</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v>
      </c>
      <c r="B48" s="2" t="s">
        <v>3</v>
      </c>
      <c r="C48" s="2" t="str">
        <f>'AC Opening'!B25</f>
        <v>SC IETF - update at WG15 Mid-Week</v>
      </c>
      <c r="D48" s="2" t="str">
        <f>'AC Opening'!C25</f>
        <v>Kivinen</v>
      </c>
      <c r="E48" s="8">
        <v>2</v>
      </c>
      <c r="F48" s="11">
        <f t="shared" si="0"/>
        <v>0.4895833333333332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4.5999999999999996</v>
      </c>
      <c r="B49" s="2" t="s">
        <v>3</v>
      </c>
      <c r="C49" s="2" t="str">
        <f>'AC Opening'!B26</f>
        <v>TG 4me Revision to 2020</v>
      </c>
      <c r="D49" s="2" t="str">
        <f>'AC Opening'!C26</f>
        <v>Stuebing</v>
      </c>
      <c r="E49" s="8">
        <v>2</v>
      </c>
      <c r="F49" s="11">
        <f t="shared" si="0"/>
        <v>0.49097222222222209</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4.7</v>
      </c>
      <c r="B50" s="2" t="s">
        <v>3</v>
      </c>
      <c r="C50" s="2" t="str">
        <f>'AC Opening'!B27</f>
        <v>TG 6ma BAN/VAN Revision</v>
      </c>
      <c r="D50" s="2" t="str">
        <f>'AC Opening'!C27</f>
        <v>Kohno</v>
      </c>
      <c r="E50" s="8">
        <v>2</v>
      </c>
      <c r="F50" s="11">
        <f t="shared" si="0"/>
        <v>0.49236111111111097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4.8</v>
      </c>
      <c r="B51" s="2" t="s">
        <v>3</v>
      </c>
      <c r="C51" s="2" t="str">
        <f>'AC Opening'!B28</f>
        <v>TG 7a OCC Amendment</v>
      </c>
      <c r="D51" s="2" t="str">
        <f>'AC Opening'!C28</f>
        <v>Jang</v>
      </c>
      <c r="E51" s="8">
        <v>2</v>
      </c>
      <c r="F51" s="11">
        <f t="shared" si="0"/>
        <v>0.49374999999999986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4.9000000000000004</v>
      </c>
      <c r="B52" s="2" t="s">
        <v>3</v>
      </c>
      <c r="C52" s="2" t="str">
        <f>'AC Opening'!B29</f>
        <v>IG NG-OCC</v>
      </c>
      <c r="D52" s="2" t="str">
        <f>'AC Opening'!C29</f>
        <v>Jang</v>
      </c>
      <c r="E52" s="8">
        <v>2</v>
      </c>
      <c r="F52" s="11">
        <f t="shared" si="0"/>
        <v>0.49513888888888874</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t="s">
        <v>216</v>
      </c>
      <c r="B53" s="2" t="s">
        <v>3</v>
      </c>
      <c r="C53" s="2" t="str">
        <f>'AC Opening'!B30</f>
        <v>TG 14 UWB-AHN New Standard - IN HIBERNATION</v>
      </c>
      <c r="D53" s="2" t="str">
        <f>'AC Opening'!C30</f>
        <v>Beecher</v>
      </c>
      <c r="E53" s="8">
        <v>0</v>
      </c>
      <c r="F53" s="11">
        <f t="shared" si="0"/>
        <v>0.49652777777777762</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4.1100000000000003</v>
      </c>
      <c r="B54" s="2" t="s">
        <v>3</v>
      </c>
      <c r="C54" s="2" t="str">
        <f>'AC Opening'!B31</f>
        <v>TG 15 NB-AHN New Standard - IN HIBERNATION</v>
      </c>
      <c r="D54" s="2" t="str">
        <f>'AC Opening'!C31</f>
        <v>Powell</v>
      </c>
      <c r="E54" s="8">
        <v>0</v>
      </c>
      <c r="F54" s="11">
        <f t="shared" si="0"/>
        <v>0.49652777777777762</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4.12</v>
      </c>
      <c r="B55" s="2" t="s">
        <v>3</v>
      </c>
      <c r="C55" s="2" t="str">
        <f>'AC Opening'!B32</f>
        <v>TG 16t Lic-NB Amendment</v>
      </c>
      <c r="D55" s="2" t="str">
        <f>'AC Opening'!C32</f>
        <v>Godfrey</v>
      </c>
      <c r="E55" s="8">
        <v>2</v>
      </c>
      <c r="F55" s="11">
        <f t="shared" si="0"/>
        <v>0.49652777777777762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217</v>
      </c>
      <c r="B56" s="2" t="s">
        <v>3</v>
      </c>
      <c r="C56" s="2" t="str">
        <f>'AC Opening'!B33</f>
        <v>SG SUN PHYs (TG4ad)</v>
      </c>
      <c r="D56" s="2" t="str">
        <f>'AC Opening'!C33</f>
        <v>Robert</v>
      </c>
      <c r="E56" s="8">
        <v>2</v>
      </c>
      <c r="F56" s="11">
        <f t="shared" si="0"/>
        <v>0.49791666666666651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v>4.1399999999999997</v>
      </c>
      <c r="B57" s="2" t="s">
        <v>3</v>
      </c>
      <c r="C57" s="2" t="str">
        <f>'AC Opening'!B34</f>
        <v>Joint .1/.15 Mtg. - not meeting</v>
      </c>
      <c r="D57" s="2" t="str">
        <f>'AC Opening'!C34</f>
        <v>Beecher</v>
      </c>
      <c r="E57" s="8">
        <v>2</v>
      </c>
      <c r="F57" s="11">
        <f t="shared" si="0"/>
        <v>0.49930555555555539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v>4.1500000000000004</v>
      </c>
      <c r="B58" s="2" t="s">
        <v>3</v>
      </c>
      <c r="C58" s="2" t="str">
        <f>'AC Opening'!B35</f>
        <v>SC MAINT/RULES</v>
      </c>
      <c r="D58" s="2" t="str">
        <f>'AC Opening'!C35</f>
        <v>Beecher</v>
      </c>
      <c r="E58" s="8">
        <v>2</v>
      </c>
      <c r="F58" s="11">
        <f t="shared" si="0"/>
        <v>0.50069444444444433</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c r="B59" s="2"/>
      <c r="C59" s="13"/>
      <c r="D59" s="2"/>
      <c r="E59" s="8"/>
      <c r="F59" s="11">
        <f t="shared" si="0"/>
        <v>0.50208333333333321</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43</v>
      </c>
      <c r="B60" s="2" t="s">
        <v>7</v>
      </c>
      <c r="C60" s="1" t="s">
        <v>9</v>
      </c>
      <c r="D60" s="2" t="s">
        <v>29</v>
      </c>
      <c r="E60" s="8">
        <v>1</v>
      </c>
      <c r="F60" s="11">
        <f t="shared" si="0"/>
        <v>0.50208333333333321</v>
      </c>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row>
    <row r="61" spans="1:255" ht="15" customHeight="1" x14ac:dyDescent="0.3">
      <c r="A61" s="21"/>
      <c r="B61" s="2"/>
      <c r="C61" s="22"/>
      <c r="D61" s="2"/>
      <c r="E61" s="8"/>
      <c r="F61" s="11">
        <f t="shared" si="0"/>
        <v>0.50277777777777766</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customFormat="1" x14ac:dyDescent="0.3">
      <c r="A62" s="4" t="s">
        <v>133</v>
      </c>
      <c r="B62" s="2" t="s">
        <v>7</v>
      </c>
      <c r="C62" s="22" t="s">
        <v>178</v>
      </c>
      <c r="D62" s="2" t="s">
        <v>29</v>
      </c>
      <c r="E62" s="1">
        <v>1</v>
      </c>
      <c r="F62" s="11">
        <f t="shared" si="0"/>
        <v>0.50277777777777766</v>
      </c>
    </row>
    <row r="63" spans="1:255" ht="15" customHeight="1" x14ac:dyDescent="0.3">
      <c r="A63" s="21">
        <v>6.1</v>
      </c>
      <c r="B63" s="2"/>
      <c r="C63" s="22" t="s">
        <v>291</v>
      </c>
      <c r="D63" s="2" t="s">
        <v>290</v>
      </c>
      <c r="E63" s="8">
        <v>15</v>
      </c>
      <c r="F63" s="11">
        <f t="shared" si="0"/>
        <v>0.5034722222222221</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21"/>
      <c r="B64" s="2"/>
      <c r="C64" s="22"/>
      <c r="D64" s="2"/>
      <c r="E64" s="8"/>
      <c r="F64" s="11">
        <f t="shared" si="0"/>
        <v>0.51388888888888873</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t="s">
        <v>46</v>
      </c>
      <c r="B65" s="2" t="s">
        <v>2</v>
      </c>
      <c r="C65" s="2" t="s">
        <v>12</v>
      </c>
      <c r="D65" s="2" t="s">
        <v>29</v>
      </c>
      <c r="E65" s="8">
        <v>1</v>
      </c>
      <c r="F65" s="11">
        <f t="shared" si="0"/>
        <v>0.51388888888888873</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c r="B66" s="2"/>
      <c r="C66" s="2"/>
      <c r="D66" s="2"/>
      <c r="E66" s="8"/>
      <c r="F66" s="11">
        <f t="shared" si="0"/>
        <v>0.51458333333333317</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C67" s="2"/>
      <c r="D67" s="2"/>
      <c r="E67" s="8"/>
      <c r="F67" s="1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21"/>
      <c r="B68" s="2" t="s">
        <v>5</v>
      </c>
      <c r="C68" s="14" t="s">
        <v>6</v>
      </c>
      <c r="D68" s="2"/>
      <c r="E68" s="8" t="s">
        <v>5</v>
      </c>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ht="15" customHeight="1" x14ac:dyDescent="0.3">
      <c r="A69" s="21" t="s">
        <v>5</v>
      </c>
      <c r="B69" s="2"/>
      <c r="C69" s="5" t="s">
        <v>10</v>
      </c>
      <c r="D69" s="2"/>
      <c r="E69" s="8"/>
      <c r="F69" s="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row>
    <row r="70" spans="1:255" ht="15.5" x14ac:dyDescent="0.3">
      <c r="A70" s="21"/>
      <c r="B70" s="2"/>
      <c r="C70" s="14" t="s">
        <v>1</v>
      </c>
      <c r="D70" s="2"/>
      <c r="E70" s="8"/>
      <c r="F70" s="11"/>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C76" s="15"/>
      <c r="E76" s="15"/>
      <c r="F76" s="15"/>
    </row>
    <row r="77" spans="1:255" x14ac:dyDescent="0.25">
      <c r="C77" s="15"/>
      <c r="E77" s="15"/>
      <c r="F77" s="15"/>
    </row>
    <row r="78" spans="1:255" x14ac:dyDescent="0.25">
      <c r="A78" s="15"/>
      <c r="C78" s="15"/>
      <c r="E78" s="15"/>
      <c r="F78" s="15"/>
    </row>
    <row r="79" spans="1:255" x14ac:dyDescent="0.25">
      <c r="A79" s="15"/>
      <c r="C79" s="15"/>
      <c r="E79" s="15"/>
      <c r="F79" s="15"/>
    </row>
    <row r="80" spans="1:255" x14ac:dyDescent="0.25">
      <c r="A80" s="15"/>
    </row>
    <row r="81" spans="1:6" x14ac:dyDescent="0.25">
      <c r="A81" s="15"/>
    </row>
    <row r="82" spans="1:6" x14ac:dyDescent="0.25">
      <c r="A82" s="15"/>
    </row>
    <row r="93" spans="1:6" x14ac:dyDescent="0.25">
      <c r="A93" s="15"/>
    </row>
    <row r="94" spans="1:6" ht="16.5" customHeight="1" x14ac:dyDescent="0.25">
      <c r="A94" s="15"/>
    </row>
    <row r="95" spans="1:6" ht="16.5" customHeight="1" x14ac:dyDescent="0.25">
      <c r="A95" s="15"/>
      <c r="C95" s="15"/>
      <c r="E95" s="15"/>
      <c r="F95" s="15"/>
    </row>
    <row r="96" spans="1:6" ht="16.5" customHeight="1" x14ac:dyDescent="0.25">
      <c r="A96" s="15"/>
      <c r="C96" s="15"/>
      <c r="E96" s="15"/>
      <c r="F96" s="15"/>
    </row>
    <row r="97" s="15" customFormat="1" ht="16.5" customHeight="1" x14ac:dyDescent="0.25"/>
    <row r="98" s="15" customFormat="1" ht="16.5" customHeight="1" x14ac:dyDescent="0.25"/>
    <row r="99" s="15" customFormat="1" x14ac:dyDescent="0.25"/>
  </sheetData>
  <mergeCells count="12">
    <mergeCell ref="D15:D17"/>
    <mergeCell ref="E15:E17"/>
    <mergeCell ref="F15:F17"/>
    <mergeCell ref="D35:D40"/>
    <mergeCell ref="E35:E40"/>
    <mergeCell ref="F35:F40"/>
    <mergeCell ref="E3:F3"/>
    <mergeCell ref="A1:F1"/>
    <mergeCell ref="A2:F2"/>
    <mergeCell ref="D5:D11"/>
    <mergeCell ref="E5:E11"/>
    <mergeCell ref="F5:F11"/>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5 A41 A64:A65 A27:A28 A59:A6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7"/>
  <sheetViews>
    <sheetView zoomScaleNormal="100" workbookViewId="0">
      <pane xSplit="1" ySplit="3" topLeftCell="B7" activePane="bottomRight" state="frozen"/>
      <selection pane="topRight" activeCell="B1" sqref="B1"/>
      <selection pane="bottomLeft" activeCell="A4" sqref="A4"/>
      <selection pane="bottomRight" activeCell="A10" sqref="A10:XFD10"/>
    </sheetView>
  </sheetViews>
  <sheetFormatPr defaultColWidth="10.6640625" defaultRowHeight="12.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5">
      <c r="A1" s="216" t="str">
        <f>Registration!A1</f>
        <v>149th IEEE 802.15 WSN Session</v>
      </c>
      <c r="B1" s="217"/>
      <c r="C1" s="217"/>
      <c r="D1" s="217"/>
      <c r="E1" s="217"/>
      <c r="F1" s="218"/>
      <c r="H1" s="9"/>
    </row>
    <row r="2" spans="1:8" s="7" customFormat="1" ht="15" customHeight="1" thickBot="1" x14ac:dyDescent="0.4">
      <c r="A2" s="231" t="str">
        <f>_xlfn.CONCAT("Agenda for WG15 AC Mtg. - ",TEXT(('AC Opening'!C2)+3,"DDDD, MMMM DD, YYYY"))</f>
        <v>Agenda for WG15 AC Mtg. - Wednesday, March 13, 2024</v>
      </c>
      <c r="B2" s="232"/>
      <c r="C2" s="232"/>
      <c r="D2" s="232"/>
      <c r="E2" s="232"/>
      <c r="F2" s="233"/>
      <c r="H2" s="10"/>
    </row>
    <row r="3" spans="1:8" s="39" customFormat="1" ht="15" customHeight="1" thickBot="1" x14ac:dyDescent="0.35">
      <c r="A3" s="98" t="s">
        <v>47</v>
      </c>
      <c r="B3" s="100" t="s">
        <v>48</v>
      </c>
      <c r="C3" s="100" t="s">
        <v>52</v>
      </c>
      <c r="D3" s="100" t="s">
        <v>171</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180</v>
      </c>
      <c r="C8" s="61" t="str">
        <f>'AC Opening'!C8</f>
        <v>Powell</v>
      </c>
      <c r="D8" s="61"/>
    </row>
    <row r="9" spans="1:8" s="39" customFormat="1" ht="15" customHeight="1" x14ac:dyDescent="0.25">
      <c r="A9" s="43">
        <f>'AC Opening'!A20</f>
        <v>6</v>
      </c>
      <c r="B9" s="61" t="s">
        <v>176</v>
      </c>
      <c r="C9" s="61" t="str">
        <f>'AC Opening'!C8</f>
        <v>Powell</v>
      </c>
      <c r="D9" s="104"/>
    </row>
    <row r="10" spans="1:8" s="39" customFormat="1" ht="50" customHeight="1" x14ac:dyDescent="0.25">
      <c r="A10" s="44"/>
      <c r="B10" s="61" t="str">
        <f>'AC Opening'!B21</f>
        <v>SC THz</v>
      </c>
      <c r="C10" s="61" t="str">
        <f>'AC Opening'!C21</f>
        <v>Kürner</v>
      </c>
      <c r="D10" s="99" t="s">
        <v>126</v>
      </c>
    </row>
    <row r="11" spans="1:8" s="39" customFormat="1" ht="50" customHeight="1" x14ac:dyDescent="0.25">
      <c r="A11" s="44"/>
      <c r="B11" s="61" t="str">
        <f>'AC Opening'!B22</f>
        <v>TG 4ab UWB-NG Amendment</v>
      </c>
      <c r="C11" s="61" t="str">
        <f>'AC Opening'!C22</f>
        <v>Rolfe</v>
      </c>
      <c r="D11" s="99" t="s">
        <v>126</v>
      </c>
    </row>
    <row r="12" spans="1:8" s="39" customFormat="1" ht="50" customHeight="1" x14ac:dyDescent="0.25">
      <c r="A12" s="43"/>
      <c r="B12" s="61" t="str">
        <f>'AC Opening'!B23</f>
        <v>SC WNG</v>
      </c>
      <c r="C12" s="61" t="str">
        <f>'AC Opening'!C23</f>
        <v>Rolfe</v>
      </c>
      <c r="D12" s="99" t="s">
        <v>126</v>
      </c>
    </row>
    <row r="13" spans="1:8" s="39" customFormat="1" ht="50" customHeight="1" x14ac:dyDescent="0.25">
      <c r="A13" s="44"/>
      <c r="B13" s="61" t="str">
        <f>'AC Opening'!B24</f>
        <v>TG 4ac Privacy Amendment</v>
      </c>
      <c r="C13" s="61" t="str">
        <f>'AC Opening'!C24</f>
        <v>Kivinen</v>
      </c>
      <c r="D13" s="99" t="s">
        <v>126</v>
      </c>
    </row>
    <row r="14" spans="1:8" s="39" customFormat="1" ht="50" customHeight="1" x14ac:dyDescent="0.25">
      <c r="A14" s="44"/>
      <c r="B14" s="61" t="str">
        <f>'AC Opening'!B25</f>
        <v>SC IETF - update at WG15 Mid-Week</v>
      </c>
      <c r="C14" s="61" t="str">
        <f>'AC Opening'!C25</f>
        <v>Kivinen</v>
      </c>
      <c r="D14" s="99" t="s">
        <v>126</v>
      </c>
    </row>
    <row r="15" spans="1:8" s="39" customFormat="1" ht="50" customHeight="1" x14ac:dyDescent="0.25">
      <c r="A15" s="44"/>
      <c r="B15" s="61" t="str">
        <f>'AC Opening'!B26</f>
        <v>TG 4me Revision to 2020</v>
      </c>
      <c r="C15" s="61" t="str">
        <f>'AC Opening'!C26</f>
        <v>Stuebing</v>
      </c>
      <c r="D15" s="99" t="s">
        <v>126</v>
      </c>
    </row>
    <row r="16" spans="1:8" s="39" customFormat="1" ht="50" customHeight="1" x14ac:dyDescent="0.25">
      <c r="A16" s="44"/>
      <c r="B16" s="61" t="str">
        <f>'AC Opening'!B27</f>
        <v>TG 6ma BAN/VAN Revision</v>
      </c>
      <c r="C16" s="61" t="str">
        <f>'AC Opening'!C27</f>
        <v>Kohno</v>
      </c>
      <c r="D16" s="99" t="s">
        <v>126</v>
      </c>
    </row>
    <row r="17" spans="1:4" s="39" customFormat="1" ht="50" customHeight="1" x14ac:dyDescent="0.25">
      <c r="A17" s="44"/>
      <c r="B17" s="61" t="str">
        <f>'AC Opening'!B28</f>
        <v>TG 7a OCC Amendment</v>
      </c>
      <c r="C17" s="61" t="str">
        <f>'AC Opening'!C28</f>
        <v>Jang</v>
      </c>
      <c r="D17" s="99" t="s">
        <v>257</v>
      </c>
    </row>
    <row r="18" spans="1:4" s="39" customFormat="1" ht="15" customHeight="1" x14ac:dyDescent="0.25">
      <c r="A18" s="44"/>
      <c r="B18" s="61" t="str">
        <f>'AC Opening'!B30</f>
        <v>TG 14 UWB-AHN New Standard - IN HIBERNATION</v>
      </c>
      <c r="C18" s="61" t="str">
        <f>'AC Opening'!C30</f>
        <v>Beecher</v>
      </c>
      <c r="D18" s="99" t="s">
        <v>180</v>
      </c>
    </row>
    <row r="19" spans="1:4" s="39" customFormat="1" ht="15" customHeight="1" x14ac:dyDescent="0.25">
      <c r="A19" s="44"/>
      <c r="B19" s="61" t="str">
        <f>'AC Opening'!B31</f>
        <v>TG 15 NB-AHN New Standard - IN HIBERNATION</v>
      </c>
      <c r="C19" s="61" t="str">
        <f>'AC Opening'!C31</f>
        <v>Powell</v>
      </c>
      <c r="D19" s="99" t="s">
        <v>180</v>
      </c>
    </row>
    <row r="20" spans="1:4" s="39" customFormat="1" ht="50" customHeight="1" x14ac:dyDescent="0.25">
      <c r="A20" s="44"/>
      <c r="B20" s="61" t="str">
        <f>'AC Opening'!B32</f>
        <v>TG 16t Lic-NB Amendment</v>
      </c>
      <c r="C20" s="61" t="str">
        <f>'AC Opening'!C32</f>
        <v>Godfrey</v>
      </c>
      <c r="D20" s="99" t="s">
        <v>126</v>
      </c>
    </row>
    <row r="21" spans="1:4" s="39" customFormat="1" ht="50" customHeight="1" x14ac:dyDescent="0.25">
      <c r="A21" s="43"/>
      <c r="B21" s="61" t="str">
        <f>'AC Opening'!B33</f>
        <v>SG SUN PHYs (TG4ad)</v>
      </c>
      <c r="C21" s="61" t="str">
        <f>'AC Opening'!C33</f>
        <v>Robert</v>
      </c>
      <c r="D21" s="99" t="s">
        <v>126</v>
      </c>
    </row>
    <row r="22" spans="1:4" s="39" customFormat="1" ht="50" customHeight="1" x14ac:dyDescent="0.25">
      <c r="A22" s="44"/>
      <c r="B22" s="61" t="str">
        <f>'AC Opening'!B34</f>
        <v>Joint .1/.15 Mtg. - not meeting</v>
      </c>
      <c r="C22" s="61" t="str">
        <f>'AC Opening'!C34</f>
        <v>Beecher</v>
      </c>
      <c r="D22" s="99" t="s">
        <v>126</v>
      </c>
    </row>
    <row r="23" spans="1:4" s="39" customFormat="1" ht="50" customHeight="1" x14ac:dyDescent="0.25">
      <c r="A23" s="44"/>
      <c r="B23" s="61" t="str">
        <f>'AC Opening'!B35</f>
        <v>SC MAINT/RULES</v>
      </c>
      <c r="C23" s="61" t="str">
        <f>'AC Opening'!C35</f>
        <v>Beecher</v>
      </c>
      <c r="D23" s="99" t="s">
        <v>126</v>
      </c>
    </row>
    <row r="24" spans="1:4" s="39" customFormat="1" ht="15" customHeight="1" x14ac:dyDescent="0.25">
      <c r="A24" s="43">
        <v>6</v>
      </c>
      <c r="B24" s="61" t="str">
        <f>'AC Opening'!B36</f>
        <v>Plans for March Mtg.</v>
      </c>
      <c r="C24" s="61" t="str">
        <f>'AC Opening'!C36</f>
        <v>Powell</v>
      </c>
      <c r="D24" s="104"/>
    </row>
    <row r="25" spans="1:4" s="39" customFormat="1" ht="15" customHeight="1" x14ac:dyDescent="0.25">
      <c r="A25" s="43"/>
      <c r="B25" s="61" t="str">
        <f>'AC Opening'!B37</f>
        <v>Plans for May Mtg.</v>
      </c>
      <c r="C25" s="61" t="str">
        <f>'AC Opening'!C37</f>
        <v>Powell</v>
      </c>
      <c r="D25" s="104"/>
    </row>
    <row r="26" spans="1:4" s="39" customFormat="1" ht="15" customHeight="1" x14ac:dyDescent="0.25">
      <c r="A26" s="43">
        <v>7</v>
      </c>
      <c r="B26" s="61" t="str">
        <f>'AC Opening'!B38</f>
        <v xml:space="preserve">AoB: </v>
      </c>
      <c r="C26" s="61" t="str">
        <f>'AC Opening'!C38</f>
        <v>Powell</v>
      </c>
      <c r="D26" s="104"/>
    </row>
    <row r="27" spans="1:4" s="39" customFormat="1" ht="15" customHeight="1" x14ac:dyDescent="0.25">
      <c r="A27" s="43"/>
      <c r="B27" s="42" t="str">
        <f>'AC Opening'!B39</f>
        <v>Submitted TG4ad PAR approval for March NesCom agenda</v>
      </c>
      <c r="C27" s="61" t="str">
        <f>'AC Opening'!C39</f>
        <v>Powell</v>
      </c>
      <c r="D27" s="104"/>
    </row>
    <row r="28" spans="1:4" x14ac:dyDescent="0.25">
      <c r="B28" s="42" t="str">
        <f>'AC Opening'!B40</f>
        <v>2024 802 Elections</v>
      </c>
      <c r="C28" s="61" t="str">
        <f>'AC Opening'!C40</f>
        <v>Powell</v>
      </c>
    </row>
    <row r="29" spans="1:4" ht="15" customHeight="1" x14ac:dyDescent="0.25">
      <c r="B29" s="42" t="str">
        <f>'AC Opening'!B41</f>
        <v>802.15 WSNs 150th Session Shirts</v>
      </c>
      <c r="C29" s="61" t="str">
        <f>'AC Opening'!C41</f>
        <v>Powell</v>
      </c>
    </row>
    <row r="30" spans="1:4" ht="15" customHeight="1" x14ac:dyDescent="0.25">
      <c r="B30" s="42">
        <f>'AC Opening'!B42</f>
        <v>0</v>
      </c>
      <c r="C30" s="61">
        <f>'AC Opening'!C42</f>
        <v>0</v>
      </c>
    </row>
    <row r="31" spans="1:4" ht="80" customHeight="1" x14ac:dyDescent="0.25">
      <c r="B31" s="96" t="str">
        <f>'AC Opening'!B43</f>
        <v xml:space="preserve">    Motions @ EOW
        - …
        - …
        - …
        - …
        - …</v>
      </c>
      <c r="C31" s="61" t="str">
        <f>'AC Opening'!C43</f>
        <v>All</v>
      </c>
    </row>
    <row r="32" spans="1:4" ht="15" customHeight="1" x14ac:dyDescent="0.25">
      <c r="A32" s="43">
        <v>8</v>
      </c>
      <c r="B32" s="61" t="s">
        <v>193</v>
      </c>
      <c r="C32" s="61" t="str">
        <f>'AC Opening'!C44</f>
        <v>Powell</v>
      </c>
    </row>
    <row r="33" spans="2:3" x14ac:dyDescent="0.25">
      <c r="B33" s="61"/>
      <c r="C33" s="61"/>
    </row>
    <row r="34" spans="2:3" x14ac:dyDescent="0.25">
      <c r="B34" s="61"/>
      <c r="C34" s="61"/>
    </row>
    <row r="35" spans="2:3" ht="18" x14ac:dyDescent="0.4">
      <c r="B35" s="102"/>
      <c r="C35" s="106"/>
    </row>
    <row r="36" spans="2:3" ht="18" x14ac:dyDescent="0.4">
      <c r="B36" s="102"/>
      <c r="C36" s="106"/>
    </row>
    <row r="37" spans="2:3" ht="18" x14ac:dyDescent="0.4">
      <c r="B37" s="102"/>
      <c r="C37" s="106"/>
    </row>
    <row r="38" spans="2:3" ht="17.5" x14ac:dyDescent="0.35">
      <c r="C38" s="106"/>
    </row>
    <row r="39" spans="2:3" ht="18" x14ac:dyDescent="0.4">
      <c r="B39" s="102"/>
      <c r="C39" s="106"/>
    </row>
    <row r="40" spans="2:3" ht="18" x14ac:dyDescent="0.4">
      <c r="B40" s="102"/>
      <c r="C40" s="106"/>
    </row>
    <row r="41" spans="2:3" ht="17.5" x14ac:dyDescent="0.35">
      <c r="C41" s="106"/>
    </row>
    <row r="42" spans="2:3" ht="18" x14ac:dyDescent="0.4">
      <c r="B42" s="102"/>
      <c r="C42" s="105"/>
    </row>
    <row r="43" spans="2:3" ht="18" x14ac:dyDescent="0.4">
      <c r="B43" s="102"/>
      <c r="C43" s="106"/>
    </row>
    <row r="44" spans="2:3" ht="17.5" x14ac:dyDescent="0.35">
      <c r="C44" s="106"/>
    </row>
    <row r="45" spans="2:3" ht="18" x14ac:dyDescent="0.4">
      <c r="B45" s="102"/>
      <c r="C45" s="106"/>
    </row>
    <row r="46" spans="2:3" ht="17.5" x14ac:dyDescent="0.35">
      <c r="C46" s="106"/>
    </row>
    <row r="47" spans="2:3" ht="18" x14ac:dyDescent="0.4">
      <c r="B47" s="102"/>
      <c r="C47" s="106"/>
    </row>
    <row r="48" spans="2:3" ht="17.5" x14ac:dyDescent="0.35">
      <c r="C48" s="106"/>
    </row>
    <row r="49" spans="2:3" ht="18" x14ac:dyDescent="0.4">
      <c r="B49" s="102"/>
      <c r="C49" s="106"/>
    </row>
    <row r="50" spans="2:3" ht="18" x14ac:dyDescent="0.4">
      <c r="B50" s="102"/>
      <c r="C50" s="106"/>
    </row>
    <row r="51" spans="2:3" ht="17.5" x14ac:dyDescent="0.35">
      <c r="C51" s="106"/>
    </row>
    <row r="52" spans="2:3" ht="18" x14ac:dyDescent="0.4">
      <c r="B52" s="102"/>
      <c r="C52" s="106"/>
    </row>
    <row r="53" spans="2:3" ht="17.5" x14ac:dyDescent="0.35">
      <c r="C53" s="106"/>
    </row>
    <row r="54" spans="2:3" ht="18" x14ac:dyDescent="0.4">
      <c r="B54" s="102"/>
      <c r="C54" s="106"/>
    </row>
    <row r="55" spans="2:3" ht="17.5" x14ac:dyDescent="0.35">
      <c r="C55" s="106"/>
    </row>
    <row r="56" spans="2:3" ht="17.5" x14ac:dyDescent="0.35">
      <c r="C56" s="106"/>
    </row>
    <row r="57" spans="2:3" ht="17.5" x14ac:dyDescent="0.35">
      <c r="C57"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6"/>
  <sheetViews>
    <sheetView zoomScaleNormal="100" workbookViewId="0">
      <pane xSplit="2" ySplit="3" topLeftCell="C41" activePane="bottomRight" state="frozen"/>
      <selection pane="topRight" activeCell="C1" sqref="C1"/>
      <selection pane="bottomLeft" activeCell="A4" sqref="A4"/>
      <selection pane="bottomRight" activeCell="F30" sqref="F30"/>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6" t="str">
        <f>Registration!A1</f>
        <v>149th IEEE 802.15 WSN Session</v>
      </c>
      <c r="B1" s="217"/>
      <c r="C1" s="217"/>
      <c r="D1" s="217"/>
      <c r="E1" s="217"/>
      <c r="F1" s="218"/>
      <c r="H1" s="9"/>
    </row>
    <row r="2" spans="1:255" s="7" customFormat="1" ht="15" customHeight="1" thickBot="1" x14ac:dyDescent="0.4">
      <c r="A2" s="240" t="str">
        <f>_xlfn.CONCAT("Agenda for WG15 Mid-Week Plenary - ",TEXT(('AC Opening'!C2)+3,"DDDD, MMMM DD, YYYY"))</f>
        <v>Agenda for WG15 Mid-Week Plenary - Wednesday, March 13, 2024</v>
      </c>
      <c r="B2" s="241"/>
      <c r="C2" s="241"/>
      <c r="D2" s="241"/>
      <c r="E2" s="241"/>
      <c r="F2" s="242"/>
      <c r="H2" s="10"/>
    </row>
    <row r="3" spans="1:255" ht="25" customHeight="1" thickBot="1" x14ac:dyDescent="0.3">
      <c r="A3" s="65" t="s">
        <v>47</v>
      </c>
      <c r="B3" s="66" t="s">
        <v>51</v>
      </c>
      <c r="C3" s="67" t="s">
        <v>48</v>
      </c>
      <c r="D3" s="66" t="s">
        <v>52</v>
      </c>
      <c r="E3" s="238" t="s">
        <v>170</v>
      </c>
      <c r="F3" s="239"/>
      <c r="G3" s="64"/>
    </row>
    <row r="4" spans="1:255" s="6" customFormat="1" ht="15" customHeight="1" x14ac:dyDescent="0.3">
      <c r="A4" s="4">
        <v>1</v>
      </c>
      <c r="B4" s="8" t="s">
        <v>7</v>
      </c>
      <c r="C4" s="23" t="str">
        <f>'WG Opening'!C4</f>
        <v>MEETING CALLED TO ORDER</v>
      </c>
      <c r="D4" s="2" t="str">
        <f>'WG Opening'!D4</f>
        <v>Powell</v>
      </c>
      <c r="E4" s="1">
        <v>0</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43" t="str">
        <f>'WG Opening'!D5</f>
        <v>Beecher</v>
      </c>
      <c r="E5" s="244">
        <v>5</v>
      </c>
      <c r="F5" s="245">
        <f t="shared" ref="F5:F51" si="0">F4+TIME(0,E4,0)</f>
        <v>0.4375</v>
      </c>
    </row>
    <row r="6" spans="1:255" s="6" customFormat="1" ht="30" customHeight="1" x14ac:dyDescent="0.3">
      <c r="A6" s="4" t="s">
        <v>13</v>
      </c>
      <c r="B6" s="8" t="s">
        <v>4</v>
      </c>
      <c r="C6" s="93" t="s">
        <v>187</v>
      </c>
      <c r="D6" s="243"/>
      <c r="E6" s="244"/>
      <c r="F6" s="245"/>
    </row>
    <row r="7" spans="1:255" s="6" customFormat="1" ht="45" customHeight="1" x14ac:dyDescent="0.3">
      <c r="A7" s="4" t="s">
        <v>14</v>
      </c>
      <c r="B7" s="8" t="s">
        <v>4</v>
      </c>
      <c r="C7" s="94" t="s">
        <v>186</v>
      </c>
      <c r="D7" s="243"/>
      <c r="E7" s="244"/>
      <c r="F7" s="245"/>
    </row>
    <row r="8" spans="1:255" s="6" customFormat="1" ht="15" customHeight="1" x14ac:dyDescent="0.3">
      <c r="A8" s="4" t="s">
        <v>15</v>
      </c>
      <c r="B8" s="8" t="s">
        <v>4</v>
      </c>
      <c r="C8" s="72" t="str">
        <f>'WG Opening'!C8</f>
        <v>This Mtg. is being held Mixed-Mode as per the vote in the 802 LMSC</v>
      </c>
      <c r="D8" s="243"/>
      <c r="E8" s="244"/>
      <c r="F8" s="245"/>
    </row>
    <row r="9" spans="1:255" s="6" customFormat="1" ht="15" customHeight="1" x14ac:dyDescent="0.3">
      <c r="A9" s="4" t="s">
        <v>38</v>
      </c>
      <c r="B9" s="8" t="s">
        <v>4</v>
      </c>
      <c r="C9" s="72" t="str">
        <f>'WG Opening'!C9</f>
        <v>DirectVoteLive (DVL) for Closing Plenary [rem: highly recomm. to use one email for all 802 items]</v>
      </c>
      <c r="D9" s="243"/>
      <c r="E9" s="244"/>
      <c r="F9" s="245"/>
    </row>
    <row r="10" spans="1:255" s="6" customFormat="1" ht="30" customHeight="1" x14ac:dyDescent="0.3">
      <c r="A10" s="4" t="s">
        <v>54</v>
      </c>
      <c r="B10" s="8" t="s">
        <v>4</v>
      </c>
      <c r="C10" s="72" t="str">
        <f>'WG Opening'!C10</f>
        <v>All motions for WG closing are due to WG Chair (Clint Powell), and WG Vice-Chair (Phil Beecher) immediately after the close of your last mtg.</v>
      </c>
      <c r="D10" s="243"/>
      <c r="E10" s="244"/>
      <c r="F10" s="245"/>
    </row>
    <row r="11" spans="1:255" s="6" customFormat="1" ht="15" customHeight="1" x14ac:dyDescent="0.3">
      <c r="A11" s="4" t="s">
        <v>121</v>
      </c>
      <c r="B11" s="8" t="s">
        <v>4</v>
      </c>
      <c r="C11" s="72" t="str">
        <f>'WG Opening'!C11</f>
        <v>Mixed-Mode Meeting Ground Rules &amp; 75% Criteria</v>
      </c>
      <c r="D11" s="243"/>
      <c r="E11" s="244"/>
      <c r="F11" s="245"/>
    </row>
    <row r="12" spans="1:255" s="6" customFormat="1" ht="15" customHeight="1" x14ac:dyDescent="0.3">
      <c r="A12" s="4" t="s">
        <v>255</v>
      </c>
      <c r="B12" s="213" t="str">
        <f>'WG Opening'!B12</f>
        <v>II</v>
      </c>
      <c r="C12" s="72" t="str">
        <f>'WG Opening'!C12</f>
        <v>2024 802 Elections Today</v>
      </c>
      <c r="D12" s="213" t="str">
        <f>'WG Opening'!D12</f>
        <v>Beecher</v>
      </c>
      <c r="E12" s="213">
        <f>'WG Opening'!E12</f>
        <v>1</v>
      </c>
      <c r="F12" s="11">
        <f>F5+TIME(0,E5,0)</f>
        <v>0.44097222222222221</v>
      </c>
    </row>
    <row r="13" spans="1:255" s="6" customFormat="1" ht="15" customHeight="1" x14ac:dyDescent="0.3">
      <c r="A13" s="4" t="s">
        <v>256</v>
      </c>
      <c r="B13" s="213" t="str">
        <f>'WG Opening'!B13</f>
        <v>II</v>
      </c>
      <c r="C13" s="72" t="str">
        <f>'WG Opening'!C13</f>
        <v>802.15 150th Session (May 2024 in Warsaw Poland) Shirts</v>
      </c>
      <c r="D13" s="213" t="str">
        <f>'WG Opening'!D13</f>
        <v>Beecher</v>
      </c>
      <c r="E13" s="213">
        <f>'WG Opening'!E13</f>
        <v>2</v>
      </c>
      <c r="F13" s="11">
        <f>F12+TIME(0,E12,0)</f>
        <v>0.44166666666666665</v>
      </c>
    </row>
    <row r="14" spans="1:255" s="6" customFormat="1" ht="15" customHeight="1" x14ac:dyDescent="0.3">
      <c r="A14" s="4"/>
      <c r="B14" s="8"/>
      <c r="D14" s="2"/>
      <c r="E14" s="8"/>
      <c r="F14" s="11">
        <f>F13+TIME(0,E13,0)</f>
        <v>0.44305555555555554</v>
      </c>
    </row>
    <row r="15" spans="1:255" s="6" customFormat="1" ht="15" customHeight="1" x14ac:dyDescent="0.3">
      <c r="A15" s="4">
        <v>2</v>
      </c>
      <c r="B15" s="8" t="s">
        <v>7</v>
      </c>
      <c r="C15" s="2" t="str">
        <f>'WG Opening'!C22</f>
        <v>GENERAL AND ADMINISTRATIVE</v>
      </c>
      <c r="D15" s="2"/>
      <c r="E15" s="8"/>
      <c r="F15" s="11">
        <f t="shared" si="0"/>
        <v>0.44305555555555554</v>
      </c>
    </row>
    <row r="16" spans="1:255" ht="15" customHeight="1" x14ac:dyDescent="0.3">
      <c r="A16" s="4" t="s">
        <v>115</v>
      </c>
      <c r="B16" s="1" t="s">
        <v>4</v>
      </c>
      <c r="C16" s="109" t="str">
        <f>'WG Opening'!C27</f>
        <v>WG ADMIN ITEMS - N/A</v>
      </c>
      <c r="D16" s="2" t="str">
        <f>'WG Opening'!D27</f>
        <v>Powell</v>
      </c>
      <c r="E16" s="8">
        <v>0</v>
      </c>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5"/>
      <c r="C17" s="36"/>
      <c r="D17" s="2"/>
      <c r="E17" s="1"/>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4">
        <v>3</v>
      </c>
      <c r="B18" s="2" t="s">
        <v>7</v>
      </c>
      <c r="C18" s="2" t="str">
        <f>'WG Opening'!C34</f>
        <v>FUTURE MTGS AND POLLS</v>
      </c>
      <c r="D18" s="2"/>
      <c r="E18" s="1"/>
      <c r="F18" s="11">
        <f t="shared" si="0"/>
        <v>0.44305555555555554</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4" t="s">
        <v>44</v>
      </c>
      <c r="B19" s="2" t="s">
        <v>4</v>
      </c>
      <c r="C19" s="1" t="str">
        <f>'WG Opening'!C35</f>
        <v>MAY 2024 802 PLENARY MIXED MODE MTG. - PLAN OF RECORD AND MTG INFO</v>
      </c>
      <c r="D19" s="243" t="str">
        <f>'WG Opening'!D35</f>
        <v>Powell</v>
      </c>
      <c r="E19" s="246">
        <v>5</v>
      </c>
      <c r="F19" s="245">
        <f t="shared" si="0"/>
        <v>0.44305555555555554</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4" t="s">
        <v>128</v>
      </c>
      <c r="B20" s="2" t="s">
        <v>4</v>
      </c>
      <c r="C20" s="31" t="str">
        <f>'WG Opening'!C36</f>
        <v>802.15 WG will hold its session May 12-17, 2024, with the in-person part being held at the Warsaw Marriott @ Warsaw, Poland</v>
      </c>
      <c r="D20" s="243"/>
      <c r="E20" s="246"/>
      <c r="F20" s="245"/>
    </row>
    <row r="21" spans="1:255" customFormat="1" ht="15" customHeight="1" x14ac:dyDescent="0.3">
      <c r="A21" s="4" t="s">
        <v>129</v>
      </c>
      <c r="B21" s="2" t="s">
        <v>4</v>
      </c>
      <c r="C21" s="29" t="str">
        <f>'WG Opening'!C37</f>
        <v>The 802 Wireless Chairs Adv. Committee will be held 4pm to 5:30pm on Sun. May 12, 2024</v>
      </c>
      <c r="D21" s="243"/>
      <c r="E21" s="246"/>
      <c r="F21" s="245"/>
    </row>
    <row r="22" spans="1:255" customFormat="1" ht="15" customHeight="1" x14ac:dyDescent="0.3">
      <c r="A22" s="4" t="s">
        <v>130</v>
      </c>
      <c r="B22" s="2" t="s">
        <v>4</v>
      </c>
      <c r="C22" s="29" t="str">
        <f>'WG Opening'!C38</f>
        <v>The 802.15 AC will be held 5:30 to 6:30pm on Sun. May 12, 2024</v>
      </c>
      <c r="D22" s="243"/>
      <c r="E22" s="246"/>
      <c r="F22" s="245"/>
    </row>
    <row r="23" spans="1:255" customFormat="1" ht="60" customHeight="1" x14ac:dyDescent="0.3">
      <c r="A23" s="4" t="s">
        <v>131</v>
      </c>
      <c r="B23" s="2" t="s">
        <v>4</v>
      </c>
      <c r="C23" s="215" t="str">
        <f>'WG Opening'!C39</f>
        <v>802 (in-person) Mtg. Registration Fees &amp; Deadlines have been set at $800 until Friday, January 12th, 2024, $1150 through Friday, January 12th, 2024, and $1500 after Friday, March 1st, 2024 
Additional In Hotel Stay Discount of $300
Student Rate $100</v>
      </c>
      <c r="D23" s="243"/>
      <c r="E23" s="246"/>
      <c r="F23" s="245"/>
    </row>
    <row r="24" spans="1:255" customFormat="1" ht="140" customHeight="1" x14ac:dyDescent="0.3">
      <c r="A24" s="4" t="s">
        <v>132</v>
      </c>
      <c r="B24" s="2" t="s">
        <v>4</v>
      </c>
      <c r="C24" s="31"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3"/>
      <c r="E24" s="246"/>
      <c r="F24" s="245"/>
    </row>
    <row r="25" spans="1:255" customFormat="1" ht="15" customHeight="1" x14ac:dyDescent="0.3">
      <c r="A25" s="4"/>
      <c r="B25" s="2"/>
      <c r="C25" s="31"/>
      <c r="D25" s="210"/>
      <c r="E25" s="212"/>
      <c r="F25" s="211"/>
    </row>
    <row r="26" spans="1:255" customFormat="1" ht="15" customHeight="1" x14ac:dyDescent="0.3">
      <c r="A26" s="4"/>
      <c r="B26" s="2"/>
      <c r="C26" s="31"/>
      <c r="D26" s="210"/>
      <c r="E26" s="212"/>
      <c r="F26" s="211"/>
    </row>
    <row r="27" spans="1:255" ht="15" customHeight="1" x14ac:dyDescent="0.3">
      <c r="A27" s="4" t="s">
        <v>45</v>
      </c>
      <c r="B27" s="2" t="s">
        <v>4</v>
      </c>
      <c r="C27" s="71" t="str">
        <f>'WG Opening'!C41</f>
        <v>POLLS - In person and ePolls</v>
      </c>
      <c r="D27" s="1" t="str">
        <f>'WG Opening'!D41</f>
        <v>Powell</v>
      </c>
      <c r="E27" s="8">
        <v>0</v>
      </c>
      <c r="F27" s="11">
        <f>F19+TIME(0,E19,0)</f>
        <v>0.44652777777777775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E28" s="8"/>
      <c r="F28" s="11">
        <f t="shared" si="0"/>
        <v>0.44652777777777775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Opening'!A43, "")</f>
        <v>4</v>
      </c>
      <c r="B29" s="2" t="s">
        <v>7</v>
      </c>
      <c r="C29" s="2" t="s">
        <v>141</v>
      </c>
      <c r="D29" s="2" t="str">
        <f>'WG Opening'!D43</f>
        <v>Powell</v>
      </c>
      <c r="E29" s="8">
        <v>0</v>
      </c>
      <c r="F29" s="11">
        <f t="shared" si="0"/>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Opening'!A44, "")</f>
        <v>4.1</v>
      </c>
      <c r="B30" s="2" t="str">
        <f>'WG Opening'!B44</f>
        <v>DT</v>
      </c>
      <c r="C30" s="8" t="str">
        <f>'WG Opening'!C44</f>
        <v>SC THz</v>
      </c>
      <c r="D30" s="2" t="str">
        <f>'WG Opening'!D44</f>
        <v>Kürner</v>
      </c>
      <c r="E30" s="8">
        <v>2</v>
      </c>
      <c r="F30" s="11">
        <f t="shared" si="0"/>
        <v>0.44652777777777775</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Opening'!A45, "")</f>
        <v>4.2</v>
      </c>
      <c r="B31" s="2" t="str">
        <f>'WG Opening'!B45</f>
        <v>DT</v>
      </c>
      <c r="C31" s="8" t="str">
        <f>'WG Opening'!C45</f>
        <v>TG 4ab UWB-NG Amendment</v>
      </c>
      <c r="D31" s="2" t="str">
        <f>'WG Opening'!D45</f>
        <v>Rolfe</v>
      </c>
      <c r="E31" s="8">
        <v>2</v>
      </c>
      <c r="F31" s="11">
        <f t="shared" si="0"/>
        <v>0.44791666666666663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Opening'!A46, "")</f>
        <v>4.3</v>
      </c>
      <c r="B32" s="2" t="str">
        <f>'WG Opening'!B46</f>
        <v>DT</v>
      </c>
      <c r="C32" s="8" t="str">
        <f>'WG Opening'!C46</f>
        <v>SC WNG</v>
      </c>
      <c r="D32" s="2" t="str">
        <f>'WG Opening'!D46</f>
        <v>Rolfe</v>
      </c>
      <c r="E32" s="8">
        <v>2</v>
      </c>
      <c r="F32" s="11">
        <f t="shared" si="0"/>
        <v>0.44930555555555551</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Opening'!A47, "")</f>
        <v>4.4</v>
      </c>
      <c r="B33" s="2" t="str">
        <f>'WG Opening'!B47</f>
        <v>DT</v>
      </c>
      <c r="C33" s="8" t="str">
        <f>'WG Opening'!C47</f>
        <v>TG 4ac Privacy Amendment</v>
      </c>
      <c r="D33" s="2" t="str">
        <f>'WG Opening'!D47</f>
        <v>Kivinen</v>
      </c>
      <c r="E33" s="8">
        <v>2</v>
      </c>
      <c r="F33" s="11">
        <f t="shared" si="0"/>
        <v>0.4506944444444444</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Opening'!A48, "")</f>
        <v>4.5</v>
      </c>
      <c r="B34" s="2" t="str">
        <f>'WG Opening'!B48</f>
        <v>DT</v>
      </c>
      <c r="C34" s="8" t="str">
        <f>'WG Opening'!C48</f>
        <v>SC IETF - update at WG15 Mid-Week</v>
      </c>
      <c r="D34" s="2" t="str">
        <f>'WG Opening'!D48</f>
        <v>Kivinen</v>
      </c>
      <c r="E34" s="8">
        <v>10</v>
      </c>
      <c r="F34" s="11">
        <f t="shared" si="0"/>
        <v>0.45208333333333328</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Opening'!A49, "")</f>
        <v>4.6</v>
      </c>
      <c r="B35" s="2" t="str">
        <f>'WG Opening'!B49</f>
        <v>DT</v>
      </c>
      <c r="C35" s="8" t="str">
        <f>'WG Opening'!C49</f>
        <v>TG 4me Revision to 2020</v>
      </c>
      <c r="D35" s="2" t="str">
        <f>'WG Opening'!D49</f>
        <v>Stuebing</v>
      </c>
      <c r="E35" s="8">
        <v>2</v>
      </c>
      <c r="F35" s="11">
        <f t="shared" si="0"/>
        <v>0.4590277777777777</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Opening'!A50, "")</f>
        <v>4.7</v>
      </c>
      <c r="B36" s="2" t="str">
        <f>'WG Opening'!B50</f>
        <v>DT</v>
      </c>
      <c r="C36" s="8" t="str">
        <f>'WG Opening'!C50</f>
        <v>TG 6ma BAN/VAN Revision</v>
      </c>
      <c r="D36" s="2" t="str">
        <f>'WG Opening'!D50</f>
        <v>Kohno</v>
      </c>
      <c r="E36" s="8">
        <v>2</v>
      </c>
      <c r="F36" s="11">
        <f t="shared" si="0"/>
        <v>0.46041666666666659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Opening'!A51, "")</f>
        <v>4.8</v>
      </c>
      <c r="B37" s="2" t="str">
        <f>'WG Opening'!B51</f>
        <v>DT</v>
      </c>
      <c r="C37" s="8" t="str">
        <f>'WG Opening'!C51</f>
        <v>TG 7a OCC Amendment</v>
      </c>
      <c r="D37" s="2" t="str">
        <f>'WG Opening'!D51</f>
        <v>Jang</v>
      </c>
      <c r="E37" s="8">
        <v>2</v>
      </c>
      <c r="F37" s="11">
        <f t="shared" si="0"/>
        <v>0.46180555555555547</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Opening'!A52, "")</f>
        <v>4.9</v>
      </c>
      <c r="B38" s="2" t="str">
        <f>'WG Opening'!B52</f>
        <v>DT</v>
      </c>
      <c r="C38" s="8" t="str">
        <f>'WG Opening'!C52</f>
        <v>IG NG-OCC</v>
      </c>
      <c r="D38" s="2" t="str">
        <f>'WG Opening'!D52</f>
        <v>Jang</v>
      </c>
      <c r="E38" s="8">
        <v>2</v>
      </c>
      <c r="F38" s="11">
        <f t="shared" si="0"/>
        <v>0.46319444444444435</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Opening'!A53, "")</f>
        <v>4.10</v>
      </c>
      <c r="B39" s="2" t="str">
        <f>'WG Opening'!B53</f>
        <v>DT</v>
      </c>
      <c r="C39" s="8" t="str">
        <f>'WG Opening'!C53</f>
        <v>TG 14 UWB-AHN New Standard - IN HIBERNATION</v>
      </c>
      <c r="D39" s="2" t="str">
        <f>'WG Opening'!D53</f>
        <v>Beecher</v>
      </c>
      <c r="E39" s="8">
        <v>2</v>
      </c>
      <c r="F39" s="11">
        <f t="shared" si="0"/>
        <v>0.46458333333333324</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Opening'!A54, "")</f>
        <v>4.11</v>
      </c>
      <c r="B40" s="2" t="str">
        <f>'WG Opening'!B54</f>
        <v>DT</v>
      </c>
      <c r="C40" s="8" t="str">
        <f>'WG Opening'!C54</f>
        <v>TG 15 NB-AHN New Standard - IN HIBERNATION</v>
      </c>
      <c r="D40" s="2" t="str">
        <f>'WG Opening'!D54</f>
        <v>Powell</v>
      </c>
      <c r="E40" s="8">
        <v>2</v>
      </c>
      <c r="F40" s="11">
        <f t="shared" si="0"/>
        <v>0.46597222222222212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92" t="str">
        <f>_xlfn.CONCAT('WG Opening'!A55, "")</f>
        <v>4.12</v>
      </c>
      <c r="B41" s="2" t="str">
        <f>'WG Opening'!B55</f>
        <v>DT</v>
      </c>
      <c r="C41" s="8" t="str">
        <f>'WG Opening'!C55</f>
        <v>TG 16t Lic-NB Amendment</v>
      </c>
      <c r="D41" s="2" t="str">
        <f>'WG Opening'!D55</f>
        <v>Godfrey</v>
      </c>
      <c r="E41" s="8">
        <v>2</v>
      </c>
      <c r="F41" s="11">
        <f t="shared" si="0"/>
        <v>0.46736111111111101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92" t="str">
        <f>_xlfn.CONCAT('WG Opening'!A56, "")</f>
        <v>4.13</v>
      </c>
      <c r="B42" s="2" t="str">
        <f>'WG Opening'!B56</f>
        <v>DT</v>
      </c>
      <c r="C42" s="8" t="str">
        <f>'WG Opening'!C56</f>
        <v>SG SUN PHYs (TG4ad)</v>
      </c>
      <c r="D42" s="2" t="str">
        <f>'WG Opening'!D56</f>
        <v>Robert</v>
      </c>
      <c r="E42" s="8">
        <v>2</v>
      </c>
      <c r="F42" s="11">
        <f t="shared" si="0"/>
        <v>0.46874999999999989</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92" t="str">
        <f>_xlfn.CONCAT('WG Opening'!A57, "")</f>
        <v>4.14</v>
      </c>
      <c r="B43" s="2" t="str">
        <f>'WG Opening'!B57</f>
        <v>DT</v>
      </c>
      <c r="C43" s="8" t="str">
        <f>'WG Opening'!C57</f>
        <v>Joint .1/.15 Mtg. - not meeting</v>
      </c>
      <c r="D43" s="2" t="str">
        <f>'WG Opening'!D57</f>
        <v>Beecher</v>
      </c>
      <c r="E43" s="8">
        <v>0</v>
      </c>
      <c r="F43" s="11">
        <f t="shared" si="0"/>
        <v>0.47013888888888877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92" t="str">
        <f>_xlfn.CONCAT('WG Opening'!A58, "")</f>
        <v>4.15</v>
      </c>
      <c r="B44" s="2" t="str">
        <f>'WG Opening'!B58</f>
        <v>DT</v>
      </c>
      <c r="C44" s="8" t="str">
        <f>'WG Opening'!C58</f>
        <v>SC MAINT/RULES</v>
      </c>
      <c r="D44" s="2" t="str">
        <f>'WG Opening'!D58</f>
        <v>Beecher</v>
      </c>
      <c r="E44" s="8">
        <v>2</v>
      </c>
      <c r="F44" s="11">
        <f t="shared" si="0"/>
        <v>0.47013888888888877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c r="B45" s="2"/>
      <c r="C45" s="13"/>
      <c r="D45" s="2"/>
      <c r="E45" s="8"/>
      <c r="F45" s="11">
        <f t="shared" si="0"/>
        <v>0.47152777777777766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t="s">
        <v>43</v>
      </c>
      <c r="B46" s="2" t="str">
        <f>'WG Opening'!B60</f>
        <v>*</v>
      </c>
      <c r="C46" s="2" t="str">
        <f>'WG Opening'!C60</f>
        <v>NEW BUSINESS</v>
      </c>
      <c r="D46" s="2" t="str">
        <f>'WG Opening'!D60</f>
        <v>Powell</v>
      </c>
      <c r="E46" s="8">
        <v>1</v>
      </c>
      <c r="F46" s="11">
        <f t="shared" si="0"/>
        <v>0.47152777777777766</v>
      </c>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row>
    <row r="47" spans="1:255" ht="15" customHeight="1" x14ac:dyDescent="0.3">
      <c r="A47" s="21"/>
      <c r="B47" s="2"/>
      <c r="C47" s="22"/>
      <c r="D47" s="2"/>
      <c r="E47" s="8"/>
      <c r="F47" s="11">
        <f t="shared" si="0"/>
        <v>0.4722222222222221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customFormat="1" x14ac:dyDescent="0.3">
      <c r="A48" s="4" t="s">
        <v>133</v>
      </c>
      <c r="B48" s="2" t="str">
        <f>'WG Opening'!B62</f>
        <v>*</v>
      </c>
      <c r="C48" s="2" t="str">
        <f>'WG Opening'!C62</f>
        <v>AOB</v>
      </c>
      <c r="D48" s="2" t="str">
        <f>'WG Opening'!D62</f>
        <v>Powell</v>
      </c>
      <c r="E48" s="1">
        <v>1</v>
      </c>
      <c r="F48" s="11">
        <f t="shared" si="0"/>
        <v>0.4722222222222221</v>
      </c>
    </row>
    <row r="49" spans="1:255" customFormat="1" x14ac:dyDescent="0.3">
      <c r="A49" s="4"/>
      <c r="B49" s="2"/>
      <c r="C49" s="31"/>
      <c r="D49" s="2"/>
      <c r="E49" s="1"/>
      <c r="F49" s="11">
        <f t="shared" si="0"/>
        <v>0.47291666666666654</v>
      </c>
    </row>
    <row r="50" spans="1:255" ht="15" customHeight="1" x14ac:dyDescent="0.3">
      <c r="A50" s="4" t="s">
        <v>46</v>
      </c>
      <c r="B50" s="2" t="s">
        <v>2</v>
      </c>
      <c r="C50" s="1" t="str">
        <f>'WG Opening'!C65</f>
        <v>RECESS FOR SUBGROUP MEETINGS</v>
      </c>
      <c r="D50" s="2" t="str">
        <f>'WG Opening'!D65</f>
        <v>Powell</v>
      </c>
      <c r="E50" s="8">
        <v>1</v>
      </c>
      <c r="F50" s="11">
        <f t="shared" si="0"/>
        <v>0.47291666666666654</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c r="B51" s="2"/>
      <c r="C51" s="2"/>
      <c r="D51" s="2"/>
      <c r="E51" s="8"/>
      <c r="F51" s="11">
        <f t="shared" si="0"/>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c r="B52" s="2"/>
      <c r="C52" s="2"/>
      <c r="D52" s="2"/>
      <c r="E52" s="8"/>
      <c r="F52" s="11"/>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21"/>
      <c r="B53" s="2" t="s">
        <v>5</v>
      </c>
      <c r="C53" s="5" t="str">
        <f>'WG Opening'!C68</f>
        <v>ME - Motion, External        MI - Motion, Internal</v>
      </c>
      <c r="D53" s="2"/>
      <c r="E53" s="8" t="s">
        <v>5</v>
      </c>
      <c r="F53" s="11"/>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3">
      <c r="A54" s="21" t="s">
        <v>5</v>
      </c>
      <c r="B54" s="2"/>
      <c r="C54" s="5" t="str">
        <f>'WG Opening'!C69</f>
        <v>DT - Discussion Topic         II - Information Item</v>
      </c>
      <c r="D54" s="2"/>
      <c r="E54" s="8"/>
      <c r="F54" s="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5" x14ac:dyDescent="0.3">
      <c r="A55" s="21"/>
      <c r="B55" s="2"/>
      <c r="C55" s="5" t="str">
        <f>'WG Opening'!C70</f>
        <v>Category  (* = consent agenda)</v>
      </c>
      <c r="D55" s="2"/>
      <c r="E55" s="8"/>
      <c r="F55" s="11"/>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5" x14ac:dyDescent="0.3">
      <c r="A56" s="27"/>
      <c r="B56" s="2"/>
      <c r="C56" s="14"/>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A65" s="15"/>
      <c r="C65" s="15"/>
      <c r="E65" s="15"/>
      <c r="F65" s="15"/>
    </row>
    <row r="66" spans="1:6" x14ac:dyDescent="0.25">
      <c r="A66" s="15"/>
      <c r="C66" s="15"/>
      <c r="E66" s="15"/>
      <c r="F66" s="15"/>
    </row>
    <row r="67" spans="1:6" x14ac:dyDescent="0.25">
      <c r="A67" s="15"/>
    </row>
    <row r="68" spans="1:6" x14ac:dyDescent="0.25">
      <c r="A68" s="15"/>
    </row>
    <row r="69" spans="1:6" x14ac:dyDescent="0.25">
      <c r="A69" s="15"/>
    </row>
    <row r="80" spans="1:6" x14ac:dyDescent="0.25">
      <c r="A80" s="15"/>
    </row>
    <row r="81" spans="1:6" ht="16.5" customHeight="1" x14ac:dyDescent="0.25">
      <c r="A81" s="15"/>
    </row>
    <row r="82" spans="1:6" ht="16.5" customHeight="1" x14ac:dyDescent="0.25">
      <c r="A82" s="15"/>
      <c r="C82" s="15"/>
      <c r="E82" s="15"/>
      <c r="F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x14ac:dyDescent="0.25">
      <c r="A86" s="15"/>
      <c r="C86" s="15"/>
      <c r="E86" s="15"/>
      <c r="F86" s="1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5:A48 A16:A19 A27 A28 A49:A5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2"/>
  <sheetViews>
    <sheetView zoomScaleNormal="100" workbookViewId="0">
      <pane xSplit="2" ySplit="3" topLeftCell="C25" activePane="bottomRight" state="frozen"/>
      <selection pane="topRight" activeCell="C1" sqref="C1"/>
      <selection pane="bottomLeft" activeCell="A4" sqref="A4"/>
      <selection pane="bottomRight" activeCell="F28" sqref="F28"/>
    </sheetView>
  </sheetViews>
  <sheetFormatPr defaultColWidth="9.4140625" defaultRowHeight="13" x14ac:dyDescent="0.25"/>
  <cols>
    <col min="1" max="1" width="5.58203125" style="20" customWidth="1"/>
    <col min="2" max="2" width="3.58203125" style="15" customWidth="1"/>
    <col min="3" max="3" width="62.83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6" t="str">
        <f>Registration!A1</f>
        <v>149th IEEE 802.15 WSN Session</v>
      </c>
      <c r="B1" s="217"/>
      <c r="C1" s="217"/>
      <c r="D1" s="217"/>
      <c r="E1" s="217"/>
      <c r="F1" s="218"/>
      <c r="G1" s="110"/>
      <c r="H1" s="82"/>
      <c r="I1" s="87"/>
    </row>
    <row r="2" spans="1:255" s="7" customFormat="1" ht="15" customHeight="1" thickBot="1" x14ac:dyDescent="0.4">
      <c r="A2" s="240" t="str">
        <f>_xlfn.CONCAT("Agenda for WG15 Closing Plenary - ",TEXT(('AC Opening'!C2)+4,"DDDD, MMMM DD, YYYY"))</f>
        <v>Agenda for WG15 Closing Plenary - Thursday, March 14, 2024</v>
      </c>
      <c r="B2" s="241"/>
      <c r="C2" s="241"/>
      <c r="D2" s="241"/>
      <c r="E2" s="241"/>
      <c r="F2" s="242"/>
      <c r="G2" s="110"/>
      <c r="H2" s="81"/>
      <c r="I2" s="87"/>
    </row>
    <row r="3" spans="1:255" ht="25" customHeight="1" thickBot="1" x14ac:dyDescent="0.3">
      <c r="A3" s="65" t="s">
        <v>47</v>
      </c>
      <c r="B3" s="66" t="s">
        <v>51</v>
      </c>
      <c r="C3" s="67" t="s">
        <v>48</v>
      </c>
      <c r="D3" s="66" t="s">
        <v>52</v>
      </c>
      <c r="E3" s="238" t="s">
        <v>170</v>
      </c>
      <c r="F3" s="239"/>
      <c r="G3" s="88"/>
    </row>
    <row r="4" spans="1:255" customFormat="1" ht="15" customHeight="1" x14ac:dyDescent="0.3">
      <c r="A4" s="4" t="s">
        <v>42</v>
      </c>
      <c r="B4" s="1" t="s">
        <v>7</v>
      </c>
      <c r="C4" s="23" t="str">
        <f>'WG Opening'!C4</f>
        <v>MEETING CALLED TO ORDER</v>
      </c>
      <c r="D4" s="2" t="str">
        <f>'WG Opening'!D4</f>
        <v>Powell</v>
      </c>
      <c r="E4" s="1">
        <v>0</v>
      </c>
      <c r="F4" s="25">
        <f>TIME(16,0,0)</f>
        <v>0.66666666666666663</v>
      </c>
      <c r="G4" s="101"/>
      <c r="H4" s="83"/>
      <c r="I4" s="89"/>
    </row>
    <row r="5" spans="1:255" s="6" customFormat="1" ht="15" customHeight="1" x14ac:dyDescent="0.3">
      <c r="A5" s="4">
        <v>1.1000000000000001</v>
      </c>
      <c r="B5" s="8" t="s">
        <v>4</v>
      </c>
      <c r="C5" s="23" t="str">
        <f>'WG Opening'!C5</f>
        <v>ANNOUNCEMENTS (Don’t forget to announce your name and affiliation before you speak)</v>
      </c>
      <c r="D5" s="243" t="str">
        <f>'WG Opening'!D5</f>
        <v>Beecher</v>
      </c>
      <c r="E5" s="244">
        <v>5</v>
      </c>
      <c r="F5" s="245">
        <f t="shared" ref="F5:F53" si="0">F4+TIME(0,E4,0)</f>
        <v>0.66666666666666663</v>
      </c>
      <c r="G5" s="111"/>
      <c r="H5" s="84"/>
      <c r="I5" s="90"/>
    </row>
    <row r="6" spans="1:255" s="6" customFormat="1" ht="30" customHeight="1" x14ac:dyDescent="0.3">
      <c r="A6" s="4" t="s">
        <v>13</v>
      </c>
      <c r="B6" s="8" t="s">
        <v>4</v>
      </c>
      <c r="C6" s="93" t="s">
        <v>187</v>
      </c>
      <c r="D6" s="243"/>
      <c r="E6" s="244"/>
      <c r="F6" s="245"/>
      <c r="G6" s="111"/>
      <c r="H6" s="84"/>
      <c r="I6" s="90"/>
    </row>
    <row r="7" spans="1:255" s="6" customFormat="1" ht="45" customHeight="1" x14ac:dyDescent="0.3">
      <c r="A7" s="4" t="s">
        <v>14</v>
      </c>
      <c r="B7" s="8" t="s">
        <v>4</v>
      </c>
      <c r="C7" s="94" t="s">
        <v>186</v>
      </c>
      <c r="D7" s="243"/>
      <c r="E7" s="244"/>
      <c r="F7" s="245"/>
      <c r="G7" s="111"/>
      <c r="H7" s="84"/>
      <c r="I7" s="90"/>
    </row>
    <row r="8" spans="1:255" s="6" customFormat="1" ht="15" customHeight="1" x14ac:dyDescent="0.3">
      <c r="A8" s="4" t="s">
        <v>15</v>
      </c>
      <c r="B8" s="8" t="s">
        <v>4</v>
      </c>
      <c r="C8" s="72" t="str">
        <f>'WG Opening'!C8</f>
        <v>This Mtg. is being held Mixed-Mode as per the vote in the 802 LMSC</v>
      </c>
      <c r="D8" s="243"/>
      <c r="E8" s="244"/>
      <c r="F8" s="245"/>
      <c r="G8" s="111"/>
      <c r="H8" s="84"/>
      <c r="I8" s="90"/>
    </row>
    <row r="9" spans="1:255" s="6" customFormat="1" ht="15" customHeight="1" x14ac:dyDescent="0.3">
      <c r="A9" s="4" t="s">
        <v>38</v>
      </c>
      <c r="B9" s="8" t="s">
        <v>4</v>
      </c>
      <c r="C9" s="72" t="str">
        <f>'WG Opening'!C9</f>
        <v>DirectVoteLive (DVL) for Closing Plenary [rem: highly recomm. to use one email for all 802 items]</v>
      </c>
      <c r="D9" s="243"/>
      <c r="E9" s="244"/>
      <c r="F9" s="245"/>
      <c r="G9" s="111"/>
      <c r="H9" s="84"/>
      <c r="I9" s="90"/>
    </row>
    <row r="10" spans="1:255" s="6" customFormat="1" ht="30" customHeight="1" x14ac:dyDescent="0.3">
      <c r="A10" s="4" t="s">
        <v>54</v>
      </c>
      <c r="B10" s="8" t="s">
        <v>4</v>
      </c>
      <c r="C10" s="72" t="str">
        <f>'WG Opening'!C10</f>
        <v>All motions for WG closing are due to WG Chair (Clint Powell), and WG Vice-Chair (Phil Beecher) immediately after the close of your last mtg.</v>
      </c>
      <c r="D10" s="243"/>
      <c r="E10" s="244"/>
      <c r="F10" s="245"/>
      <c r="G10" s="111"/>
      <c r="H10" s="84"/>
      <c r="I10" s="90"/>
    </row>
    <row r="11" spans="1:255" s="6" customFormat="1" ht="15" customHeight="1" x14ac:dyDescent="0.3">
      <c r="A11" s="4" t="s">
        <v>121</v>
      </c>
      <c r="B11" s="8" t="s">
        <v>4</v>
      </c>
      <c r="C11" s="72" t="str">
        <f>'WG Opening'!C11</f>
        <v>Mixed-Mode Meeting Ground Rules &amp; 75% Criteria</v>
      </c>
      <c r="D11" s="243"/>
      <c r="E11" s="244"/>
      <c r="F11" s="245"/>
      <c r="G11" s="111"/>
      <c r="H11" s="84"/>
      <c r="I11" s="90"/>
    </row>
    <row r="12" spans="1:255" s="6" customFormat="1" ht="15" customHeight="1" x14ac:dyDescent="0.3">
      <c r="A12" s="4" t="s">
        <v>255</v>
      </c>
      <c r="B12" s="8" t="s">
        <v>4</v>
      </c>
      <c r="C12" s="72" t="str">
        <f>'WG Opening'!C12</f>
        <v>2024 802 Elections Today</v>
      </c>
      <c r="D12" s="23" t="str">
        <f>'WG Opening'!D12</f>
        <v>Beecher</v>
      </c>
      <c r="E12" s="8">
        <f>'WG Opening'!E12</f>
        <v>1</v>
      </c>
      <c r="F12" s="11">
        <f>F5+TIME(0,E5,0)</f>
        <v>0.67013888888888884</v>
      </c>
      <c r="G12" s="111"/>
      <c r="H12" s="84"/>
      <c r="I12" s="90"/>
    </row>
    <row r="13" spans="1:255" s="6" customFormat="1" ht="15" customHeight="1" x14ac:dyDescent="0.3">
      <c r="A13" s="4" t="s">
        <v>256</v>
      </c>
      <c r="B13" s="8" t="s">
        <v>4</v>
      </c>
      <c r="C13" s="72" t="str">
        <f>'WG Opening'!C13</f>
        <v>802.15 150th Session (May 2024 in Warsaw Poland) Shirts</v>
      </c>
      <c r="D13" s="23" t="str">
        <f>'WG Opening'!D13</f>
        <v>Beecher</v>
      </c>
      <c r="E13" s="8">
        <f>'WG Opening'!E13</f>
        <v>2</v>
      </c>
      <c r="F13" s="11">
        <f t="shared" si="0"/>
        <v>0.67083333333333328</v>
      </c>
      <c r="G13" s="111"/>
      <c r="H13" s="84"/>
      <c r="I13" s="90"/>
    </row>
    <row r="14" spans="1:255" customFormat="1" ht="15" customHeight="1" x14ac:dyDescent="0.3">
      <c r="A14" s="2"/>
      <c r="B14" s="2"/>
      <c r="C14" s="30"/>
      <c r="D14" s="2"/>
      <c r="E14" s="1"/>
      <c r="F14" s="11">
        <f t="shared" si="0"/>
        <v>0.67222222222222217</v>
      </c>
      <c r="G14" s="101"/>
      <c r="H14" s="83"/>
      <c r="I14" s="89"/>
    </row>
    <row r="15" spans="1:255" s="6" customFormat="1" ht="15" customHeight="1" x14ac:dyDescent="0.3">
      <c r="A15" s="4">
        <v>2</v>
      </c>
      <c r="B15" s="8" t="s">
        <v>7</v>
      </c>
      <c r="C15" s="28" t="str">
        <f>'WG Opening'!C22</f>
        <v>GENERAL AND ADMINISTRATIVE</v>
      </c>
      <c r="D15" s="2"/>
      <c r="E15" s="8"/>
      <c r="F15" s="11">
        <f t="shared" si="0"/>
        <v>0.67222222222222217</v>
      </c>
      <c r="G15" s="111"/>
      <c r="H15" s="84"/>
      <c r="I15" s="90"/>
    </row>
    <row r="16" spans="1:255" ht="15" customHeight="1" x14ac:dyDescent="0.3">
      <c r="A16" s="4" t="s">
        <v>115</v>
      </c>
      <c r="B16" s="1" t="s">
        <v>4</v>
      </c>
      <c r="C16" s="109" t="str">
        <f>'WG Opening'!C27</f>
        <v>WG ADMIN ITEMS - N/A</v>
      </c>
      <c r="D16" s="2" t="str">
        <f>'WG Opening'!D27</f>
        <v>Powell</v>
      </c>
      <c r="E16" s="8">
        <v>0</v>
      </c>
      <c r="F16" s="11">
        <f t="shared" si="0"/>
        <v>0.67222222222222217</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2"/>
      <c r="B17" s="2"/>
      <c r="C17" s="30"/>
      <c r="D17" s="2"/>
      <c r="E17" s="1"/>
      <c r="F17" s="11">
        <f t="shared" si="0"/>
        <v>0.67222222222222217</v>
      </c>
      <c r="G17" s="101"/>
      <c r="H17" s="83"/>
      <c r="I17" s="89"/>
    </row>
    <row r="18" spans="1:255" ht="15" customHeight="1" x14ac:dyDescent="0.3">
      <c r="A18" s="4">
        <v>3</v>
      </c>
      <c r="B18" s="2" t="s">
        <v>7</v>
      </c>
      <c r="C18" s="2" t="str">
        <f>'WG Mid-Week'!C18</f>
        <v>FUTURE MTGS AND POLLS</v>
      </c>
      <c r="D18" s="2"/>
      <c r="E18" s="1"/>
      <c r="F18" s="11">
        <f t="shared" si="0"/>
        <v>0.67222222222222217</v>
      </c>
      <c r="G18" s="111"/>
      <c r="H18" s="84"/>
      <c r="I18" s="90"/>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customFormat="1" ht="15" customHeight="1" x14ac:dyDescent="0.3">
      <c r="A19" s="4" t="s">
        <v>44</v>
      </c>
      <c r="B19" s="2" t="s">
        <v>4</v>
      </c>
      <c r="C19" s="1" t="str">
        <f>'WG Mid-Week'!C19</f>
        <v>MAY 2024 802 PLENARY MIXED MODE MTG. - PLAN OF RECORD AND MTG INFO</v>
      </c>
      <c r="D19" s="243" t="str">
        <f>'WG Opening'!D35</f>
        <v>Powell</v>
      </c>
      <c r="E19" s="246">
        <v>5</v>
      </c>
      <c r="F19" s="245">
        <f t="shared" si="0"/>
        <v>0.67222222222222217</v>
      </c>
      <c r="G19" s="101"/>
      <c r="H19" s="83"/>
      <c r="I19" s="89"/>
    </row>
    <row r="20" spans="1:255" customFormat="1" ht="30" customHeight="1" x14ac:dyDescent="0.3">
      <c r="A20" s="4" t="s">
        <v>128</v>
      </c>
      <c r="B20" s="2" t="s">
        <v>4</v>
      </c>
      <c r="C20" s="31" t="str">
        <f>'WG Mid-Week'!C20</f>
        <v>802.15 WG will hold its session May 12-17, 2024, with the in-person part being held at the Warsaw Marriott @ Warsaw, Poland</v>
      </c>
      <c r="D20" s="243"/>
      <c r="E20" s="246"/>
      <c r="F20" s="245"/>
      <c r="G20" s="101"/>
      <c r="H20" s="83"/>
      <c r="I20" s="89"/>
    </row>
    <row r="21" spans="1:255" customFormat="1" ht="15" customHeight="1" x14ac:dyDescent="0.3">
      <c r="A21" s="4" t="s">
        <v>129</v>
      </c>
      <c r="B21" s="2" t="s">
        <v>4</v>
      </c>
      <c r="C21" s="29" t="str">
        <f>'WG Mid-Week'!C21</f>
        <v>The 802 Wireless Chairs Adv. Committee will be held 4pm to 5:30pm on Sun. May 12, 2024</v>
      </c>
      <c r="D21" s="243"/>
      <c r="E21" s="246"/>
      <c r="F21" s="245"/>
      <c r="G21" s="101"/>
      <c r="H21" s="83"/>
      <c r="I21" s="89"/>
    </row>
    <row r="22" spans="1:255" customFormat="1" ht="15" customHeight="1" x14ac:dyDescent="0.3">
      <c r="A22" s="4" t="s">
        <v>130</v>
      </c>
      <c r="B22" s="2" t="s">
        <v>4</v>
      </c>
      <c r="C22" s="29" t="str">
        <f>'WG Mid-Week'!C22</f>
        <v>The 802.15 AC will be held 5:30 to 6:30pm on Sun. May 12, 2024</v>
      </c>
      <c r="D22" s="243"/>
      <c r="E22" s="246"/>
      <c r="F22" s="245"/>
      <c r="G22" s="101"/>
      <c r="H22" s="83"/>
      <c r="I22" s="89"/>
    </row>
    <row r="23" spans="1:255" customFormat="1" ht="60" customHeight="1" x14ac:dyDescent="0.3">
      <c r="A23" s="4" t="s">
        <v>131</v>
      </c>
      <c r="B23" s="2" t="s">
        <v>4</v>
      </c>
      <c r="C23" s="31" t="str">
        <f>'WG Mid-Week'!C23</f>
        <v>802 (in-person) Mtg. Registration Fees &amp; Deadlines have been set at $800 until Friday, January 12th, 2024, $1150 through Friday, January 12th, 2024, and $1500 after Friday, March 1st, 2024 
Additional In Hotel Stay Discount of $300
Student Rate $100</v>
      </c>
      <c r="D23" s="243"/>
      <c r="E23" s="246"/>
      <c r="F23" s="245"/>
      <c r="G23" s="101"/>
      <c r="H23" s="83"/>
      <c r="I23" s="89"/>
    </row>
    <row r="24" spans="1:255" customFormat="1" ht="160" customHeight="1" thickBot="1" x14ac:dyDescent="0.35">
      <c r="A24" s="4" t="s">
        <v>132</v>
      </c>
      <c r="B24" s="2" t="s">
        <v>4</v>
      </c>
      <c r="C24" s="31"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3"/>
      <c r="E24" s="246"/>
      <c r="F24" s="245"/>
      <c r="G24" s="101"/>
      <c r="H24" s="83"/>
      <c r="I24" s="89"/>
    </row>
    <row r="25" spans="1:255" ht="15" customHeight="1" x14ac:dyDescent="0.3">
      <c r="A25" s="4" t="s">
        <v>45</v>
      </c>
      <c r="B25" s="2" t="s">
        <v>4</v>
      </c>
      <c r="C25" s="71" t="str">
        <f>'WG Opening'!C41</f>
        <v>POLLS - In person and ePolls</v>
      </c>
      <c r="D25" s="2" t="str">
        <f>'WG Opening'!D41</f>
        <v>Powell</v>
      </c>
      <c r="E25" s="8">
        <v>1</v>
      </c>
      <c r="F25" s="11">
        <f>F19+TIME(0,E19,0)</f>
        <v>0.67569444444444438</v>
      </c>
      <c r="G25" s="111"/>
      <c r="H25" s="249" t="s">
        <v>221</v>
      </c>
      <c r="I25" s="250"/>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c r="B26" s="2"/>
      <c r="C26" s="74"/>
      <c r="D26" s="2"/>
      <c r="E26" s="8"/>
      <c r="F26" s="11">
        <f t="shared" si="0"/>
        <v>0.67638888888888882</v>
      </c>
      <c r="G26" s="111"/>
      <c r="H26" s="251" t="s">
        <v>205</v>
      </c>
      <c r="I26" s="247" t="s">
        <v>194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thickBot="1" x14ac:dyDescent="0.35">
      <c r="A27" s="92" t="str">
        <f>_xlfn.CONCAT('WG Opening'!A43, "")</f>
        <v>4</v>
      </c>
      <c r="B27" s="2" t="s">
        <v>7</v>
      </c>
      <c r="C27" s="2" t="s">
        <v>142</v>
      </c>
      <c r="D27" s="2" t="str">
        <f>'WG Opening'!D43</f>
        <v>Powell</v>
      </c>
      <c r="E27" s="8"/>
      <c r="F27" s="11">
        <f t="shared" si="0"/>
        <v>0.67638888888888882</v>
      </c>
      <c r="G27" s="111"/>
      <c r="H27" s="252"/>
      <c r="I27" s="248"/>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customFormat="1" ht="15" customHeight="1" x14ac:dyDescent="0.3">
      <c r="A28" s="92" t="str">
        <f>_xlfn.CONCAT('WG Opening'!A44, "")</f>
        <v>4.1</v>
      </c>
      <c r="B28" s="2" t="str">
        <f>'WG Opening'!B44</f>
        <v>DT</v>
      </c>
      <c r="C28" s="8" t="str">
        <f>'WG Opening'!C44</f>
        <v>SC THz</v>
      </c>
      <c r="D28" s="2" t="str">
        <f>'WG Opening'!D44</f>
        <v>Kürner</v>
      </c>
      <c r="E28" s="8">
        <v>0</v>
      </c>
      <c r="F28" s="11">
        <f t="shared" si="0"/>
        <v>0.67638888888888882</v>
      </c>
      <c r="G28" s="110" t="str">
        <f t="shared" ref="G28:G32" si="1">LEFT(C28,7)</f>
        <v>SC THz</v>
      </c>
      <c r="H28" s="97"/>
      <c r="I28" s="2" t="s">
        <v>259</v>
      </c>
    </row>
    <row r="29" spans="1:255" customFormat="1" ht="15" customHeight="1" x14ac:dyDescent="0.3">
      <c r="A29" s="92" t="str">
        <f>_xlfn.CONCAT('WG Opening'!A45, "")</f>
        <v>4.2</v>
      </c>
      <c r="B29" s="2" t="str">
        <f>'WG Opening'!B45</f>
        <v>DT</v>
      </c>
      <c r="C29" s="8" t="str">
        <f>'WG Opening'!C45</f>
        <v>TG 4ab UWB-NG Amendment</v>
      </c>
      <c r="D29" s="2" t="str">
        <f>'WG Opening'!D45</f>
        <v>Rolfe</v>
      </c>
      <c r="E29" s="8">
        <v>6</v>
      </c>
      <c r="F29" s="11">
        <f t="shared" si="0"/>
        <v>0.67638888888888882</v>
      </c>
      <c r="G29" s="110" t="str">
        <f t="shared" si="1"/>
        <v xml:space="preserve">TG 4ab </v>
      </c>
      <c r="H29" s="97"/>
      <c r="I29" s="2" t="s">
        <v>258</v>
      </c>
      <c r="J29" s="37"/>
    </row>
    <row r="30" spans="1:255" customFormat="1" ht="15" customHeight="1" x14ac:dyDescent="0.3">
      <c r="A30" s="92" t="str">
        <f>_xlfn.CONCAT('WG Opening'!A46, "")</f>
        <v>4.3</v>
      </c>
      <c r="B30" s="2" t="str">
        <f>'WG Opening'!B46</f>
        <v>DT</v>
      </c>
      <c r="C30" s="8" t="str">
        <f>'WG Opening'!C46</f>
        <v>SC WNG</v>
      </c>
      <c r="D30" s="2" t="str">
        <f>'WG Opening'!D46</f>
        <v>Rolfe</v>
      </c>
      <c r="E30" s="8">
        <v>4</v>
      </c>
      <c r="F30" s="11">
        <f t="shared" si="0"/>
        <v>0.68055555555555547</v>
      </c>
      <c r="G30" s="110" t="str">
        <f t="shared" si="1"/>
        <v>SC WNG</v>
      </c>
      <c r="H30" s="97"/>
      <c r="I30" s="2"/>
    </row>
    <row r="31" spans="1:255" customFormat="1" ht="15" customHeight="1" x14ac:dyDescent="0.3">
      <c r="A31" s="92" t="str">
        <f>_xlfn.CONCAT('WG Opening'!A47, "")</f>
        <v>4.4</v>
      </c>
      <c r="B31" s="2" t="str">
        <f>'WG Opening'!B47</f>
        <v>DT</v>
      </c>
      <c r="C31" s="8" t="str">
        <f>'WG Opening'!C47</f>
        <v>TG 4ac Privacy Amendment</v>
      </c>
      <c r="D31" s="2" t="str">
        <f>'WG Opening'!D47</f>
        <v>Kivinen</v>
      </c>
      <c r="E31" s="8">
        <v>6</v>
      </c>
      <c r="F31" s="11">
        <f t="shared" si="0"/>
        <v>0.68333333333333324</v>
      </c>
      <c r="G31" s="110" t="str">
        <f t="shared" si="1"/>
        <v xml:space="preserve">TG 4ac </v>
      </c>
      <c r="H31" s="97"/>
      <c r="I31" s="2" t="s">
        <v>260</v>
      </c>
    </row>
    <row r="32" spans="1:255" customFormat="1" ht="15" customHeight="1" x14ac:dyDescent="0.3">
      <c r="A32" s="92" t="str">
        <f>_xlfn.CONCAT('WG Opening'!A48, "")</f>
        <v>4.5</v>
      </c>
      <c r="B32" s="2" t="str">
        <f>'WG Opening'!B48</f>
        <v>DT</v>
      </c>
      <c r="C32" s="8" t="str">
        <f>'WG Opening'!C48</f>
        <v>SC IETF - update at WG15 Mid-Week</v>
      </c>
      <c r="D32" s="2" t="str">
        <f>'WG Opening'!D48</f>
        <v>Kivinen</v>
      </c>
      <c r="E32" s="8">
        <v>2</v>
      </c>
      <c r="F32" s="11">
        <f t="shared" si="0"/>
        <v>0.68749999999999989</v>
      </c>
      <c r="G32" s="110" t="str">
        <f t="shared" si="1"/>
        <v>SC IETF</v>
      </c>
      <c r="H32" s="97">
        <v>0</v>
      </c>
      <c r="I32" s="2" t="s">
        <v>230</v>
      </c>
      <c r="J32" s="37"/>
    </row>
    <row r="33" spans="1:255" customFormat="1" ht="15" customHeight="1" x14ac:dyDescent="0.3">
      <c r="A33" s="92" t="str">
        <f>_xlfn.CONCAT('WG Opening'!A49, "")</f>
        <v>4.6</v>
      </c>
      <c r="B33" s="2" t="str">
        <f>'WG Opening'!B49</f>
        <v>DT</v>
      </c>
      <c r="C33" s="8" t="str">
        <f>'WG Opening'!C49</f>
        <v>TG 4me Revision to 2020</v>
      </c>
      <c r="D33" s="2" t="str">
        <f>'WG Opening'!D49</f>
        <v>Stuebing</v>
      </c>
      <c r="E33" s="8">
        <v>4</v>
      </c>
      <c r="F33" s="11">
        <f t="shared" si="0"/>
        <v>0.68888888888888877</v>
      </c>
      <c r="G33" s="110" t="str">
        <f>LEFT(C33,7)</f>
        <v xml:space="preserve">TG 4me </v>
      </c>
      <c r="H33" s="97"/>
      <c r="I33" s="2" t="s">
        <v>259</v>
      </c>
    </row>
    <row r="34" spans="1:255" customFormat="1" ht="15" customHeight="1" x14ac:dyDescent="0.3">
      <c r="A34" s="92" t="str">
        <f>_xlfn.CONCAT('WG Opening'!A50, "")</f>
        <v>4.7</v>
      </c>
      <c r="B34" s="2" t="str">
        <f>'WG Opening'!B50</f>
        <v>DT</v>
      </c>
      <c r="C34" s="8" t="str">
        <f>'WG Opening'!C50</f>
        <v>TG 6ma BAN/VAN Revision</v>
      </c>
      <c r="D34" s="2" t="str">
        <f>'WG Opening'!D50</f>
        <v>Kohno</v>
      </c>
      <c r="E34" s="8">
        <v>5</v>
      </c>
      <c r="F34" s="11">
        <f t="shared" si="0"/>
        <v>0.69166666666666654</v>
      </c>
      <c r="G34" s="110" t="str">
        <f t="shared" ref="G34:G42" si="2">LEFT(C34,7)</f>
        <v xml:space="preserve">TG 6ma </v>
      </c>
      <c r="H34" s="97"/>
      <c r="I34" s="2" t="s">
        <v>261</v>
      </c>
    </row>
    <row r="35" spans="1:255" ht="15" customHeight="1" x14ac:dyDescent="0.3">
      <c r="A35" s="92" t="str">
        <f>_xlfn.CONCAT('WG Opening'!A51, "")</f>
        <v>4.8</v>
      </c>
      <c r="B35" s="2" t="str">
        <f>'WG Opening'!B51</f>
        <v>DT</v>
      </c>
      <c r="C35" s="8" t="str">
        <f>'WG Opening'!C51</f>
        <v>TG 7a OCC Amendment</v>
      </c>
      <c r="D35" s="2" t="str">
        <f>'WG Opening'!D51</f>
        <v>Jang</v>
      </c>
      <c r="E35" s="8">
        <v>6</v>
      </c>
      <c r="F35" s="11">
        <f t="shared" si="0"/>
        <v>0.69513888888888875</v>
      </c>
      <c r="G35" s="110" t="str">
        <f t="shared" si="2"/>
        <v>TG 7a O</v>
      </c>
      <c r="H35" s="97"/>
      <c r="I35" s="2" t="s">
        <v>266</v>
      </c>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Opening'!A52, "")</f>
        <v>4.9</v>
      </c>
      <c r="B36" s="2" t="str">
        <f>'WG Opening'!B52</f>
        <v>DT</v>
      </c>
      <c r="C36" s="8" t="str">
        <f>'WG Opening'!C52</f>
        <v>IG NG-OCC</v>
      </c>
      <c r="D36" s="2" t="str">
        <f>'WG Opening'!D52</f>
        <v>Jang</v>
      </c>
      <c r="E36" s="8">
        <v>6</v>
      </c>
      <c r="F36" s="11">
        <f t="shared" si="0"/>
        <v>0.6993055555555554</v>
      </c>
      <c r="G36" s="110" t="str">
        <f t="shared" ref="G36" si="3">LEFT(C36,7)</f>
        <v>IG NG-O</v>
      </c>
      <c r="H36" s="97"/>
      <c r="I36" s="2" t="s">
        <v>262</v>
      </c>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15" customHeight="1" x14ac:dyDescent="0.3">
      <c r="A37" s="92" t="str">
        <f>_xlfn.CONCAT('WG Opening'!A53, "")</f>
        <v>4.10</v>
      </c>
      <c r="B37" s="2" t="str">
        <f>'WG Opening'!B53</f>
        <v>DT</v>
      </c>
      <c r="C37" s="8" t="str">
        <f>'WG Opening'!C53</f>
        <v>TG 14 UWB-AHN New Standard - IN HIBERNATION</v>
      </c>
      <c r="D37" s="2" t="str">
        <f>'WG Opening'!D53</f>
        <v>Beecher</v>
      </c>
      <c r="E37" s="8">
        <v>0</v>
      </c>
      <c r="F37" s="11">
        <f t="shared" si="0"/>
        <v>0.70347222222222205</v>
      </c>
      <c r="G37" s="110" t="str">
        <f t="shared" si="2"/>
        <v>TG 14 U</v>
      </c>
      <c r="H37" s="97">
        <v>0</v>
      </c>
      <c r="I37" s="2"/>
    </row>
    <row r="38" spans="1:255" customFormat="1" ht="15" customHeight="1" x14ac:dyDescent="0.3">
      <c r="A38" s="92" t="str">
        <f>_xlfn.CONCAT('WG Opening'!A54, "")</f>
        <v>4.11</v>
      </c>
      <c r="B38" s="2" t="str">
        <f>'WG Opening'!B54</f>
        <v>DT</v>
      </c>
      <c r="C38" s="8" t="str">
        <f>'WG Opening'!C54</f>
        <v>TG 15 NB-AHN New Standard - IN HIBERNATION</v>
      </c>
      <c r="D38" s="2" t="str">
        <f>'WG Opening'!D54</f>
        <v>Powell</v>
      </c>
      <c r="E38" s="8">
        <v>0</v>
      </c>
      <c r="F38" s="11">
        <f t="shared" si="0"/>
        <v>0.70347222222222205</v>
      </c>
      <c r="G38" s="110" t="str">
        <f t="shared" si="2"/>
        <v>TG 15 N</v>
      </c>
      <c r="H38" s="97">
        <v>0</v>
      </c>
      <c r="I38" s="2"/>
    </row>
    <row r="39" spans="1:255" customFormat="1" ht="15" customHeight="1" x14ac:dyDescent="0.3">
      <c r="A39" s="92" t="str">
        <f>_xlfn.CONCAT('WG Opening'!A55, "")</f>
        <v>4.12</v>
      </c>
      <c r="B39" s="2" t="str">
        <f>'WG Opening'!B55</f>
        <v>DT</v>
      </c>
      <c r="C39" s="8" t="str">
        <f>'WG Opening'!C55</f>
        <v>TG 16t Lic-NB Amendment</v>
      </c>
      <c r="D39" s="2" t="str">
        <f>'WG Opening'!D55</f>
        <v>Godfrey</v>
      </c>
      <c r="E39" s="8">
        <v>6</v>
      </c>
      <c r="F39" s="11">
        <f t="shared" si="0"/>
        <v>0.70347222222222205</v>
      </c>
      <c r="G39" s="110" t="str">
        <f t="shared" si="2"/>
        <v xml:space="preserve">TG 16t </v>
      </c>
      <c r="H39" s="97"/>
      <c r="I39" s="2" t="s">
        <v>263</v>
      </c>
    </row>
    <row r="40" spans="1:255" s="24" customFormat="1" ht="15" customHeight="1" x14ac:dyDescent="0.3">
      <c r="A40" s="92" t="str">
        <f>_xlfn.CONCAT('WG Opening'!A56, "")</f>
        <v>4.13</v>
      </c>
      <c r="B40" s="2" t="str">
        <f>'WG Opening'!B56</f>
        <v>DT</v>
      </c>
      <c r="C40" s="8" t="str">
        <f>'WG Opening'!C56</f>
        <v>SG SUN PHYs (TG4ad)</v>
      </c>
      <c r="D40" s="2" t="str">
        <f>'WG Opening'!D56</f>
        <v>Robert</v>
      </c>
      <c r="E40" s="8">
        <v>6</v>
      </c>
      <c r="F40" s="11">
        <f t="shared" si="0"/>
        <v>0.70763888888888871</v>
      </c>
      <c r="G40" s="110" t="str">
        <f t="shared" si="2"/>
        <v xml:space="preserve">SG SUN </v>
      </c>
      <c r="H40" s="97"/>
      <c r="I40" s="2" t="s">
        <v>264</v>
      </c>
    </row>
    <row r="41" spans="1:255" s="24" customFormat="1" ht="15" customHeight="1" x14ac:dyDescent="0.3">
      <c r="A41" s="92" t="str">
        <f>_xlfn.CONCAT('WG Opening'!A57, "")</f>
        <v>4.14</v>
      </c>
      <c r="B41" s="2" t="str">
        <f>'WG Opening'!B57</f>
        <v>DT</v>
      </c>
      <c r="C41" s="8" t="str">
        <f>'WG Opening'!C57</f>
        <v>Joint .1/.15 Mtg. - not meeting</v>
      </c>
      <c r="D41" s="2" t="str">
        <f>'WG Opening'!D57</f>
        <v>Beecher</v>
      </c>
      <c r="E41" s="8">
        <v>5</v>
      </c>
      <c r="F41" s="11">
        <f t="shared" si="0"/>
        <v>0.71180555555555536</v>
      </c>
      <c r="G41" s="110" t="str">
        <f>LEFT(C41,12)</f>
        <v>Joint .1/.15</v>
      </c>
      <c r="H41" s="97"/>
      <c r="I41" s="2" t="s">
        <v>231</v>
      </c>
    </row>
    <row r="42" spans="1:255" s="24" customFormat="1" ht="15" customHeight="1" x14ac:dyDescent="0.3">
      <c r="A42" s="92" t="str">
        <f>_xlfn.CONCAT('WG Opening'!A58, "")</f>
        <v>4.15</v>
      </c>
      <c r="B42" s="2" t="str">
        <f>'WG Opening'!B58</f>
        <v>DT</v>
      </c>
      <c r="C42" s="8" t="str">
        <f>'WG Opening'!C58</f>
        <v>SC MAINT/RULES</v>
      </c>
      <c r="D42" s="2" t="str">
        <f>'WG Opening'!D58</f>
        <v>Beecher</v>
      </c>
      <c r="E42" s="8">
        <v>6</v>
      </c>
      <c r="F42" s="11">
        <f t="shared" si="0"/>
        <v>0.71527777777777757</v>
      </c>
      <c r="G42" s="110" t="str">
        <f t="shared" si="2"/>
        <v>SC MAIN</v>
      </c>
      <c r="H42" s="97"/>
      <c r="I42" s="2" t="s">
        <v>265</v>
      </c>
    </row>
    <row r="43" spans="1:255" customFormat="1" ht="15" customHeight="1" x14ac:dyDescent="0.3">
      <c r="A43" s="92">
        <v>4.16</v>
      </c>
      <c r="B43" s="2" t="s">
        <v>3</v>
      </c>
      <c r="C43" s="26" t="s">
        <v>36</v>
      </c>
      <c r="D43" s="26" t="s">
        <v>25</v>
      </c>
      <c r="E43" s="26">
        <v>6</v>
      </c>
      <c r="F43" s="11">
        <f t="shared" si="0"/>
        <v>0.71944444444444422</v>
      </c>
      <c r="G43" s="101"/>
      <c r="H43" s="86"/>
      <c r="I43" s="2"/>
    </row>
    <row r="44" spans="1:255" customFormat="1" ht="15" customHeight="1" x14ac:dyDescent="0.3">
      <c r="A44" s="92">
        <v>4.17</v>
      </c>
      <c r="B44" s="2" t="s">
        <v>3</v>
      </c>
      <c r="C44" s="26" t="s">
        <v>30</v>
      </c>
      <c r="D44" s="26" t="s">
        <v>177</v>
      </c>
      <c r="E44" s="26">
        <v>6</v>
      </c>
      <c r="F44" s="11">
        <f t="shared" si="0"/>
        <v>0.72361111111111087</v>
      </c>
      <c r="G44" s="101"/>
      <c r="H44" s="86"/>
      <c r="I44" s="2" t="s">
        <v>233</v>
      </c>
    </row>
    <row r="45" spans="1:255" customFormat="1" ht="15" customHeight="1" x14ac:dyDescent="0.3">
      <c r="A45" s="92">
        <v>4.18</v>
      </c>
      <c r="B45" s="2" t="s">
        <v>3</v>
      </c>
      <c r="C45" s="26" t="s">
        <v>31</v>
      </c>
      <c r="D45" s="26" t="s">
        <v>23</v>
      </c>
      <c r="E45" s="26">
        <v>6</v>
      </c>
      <c r="F45" s="11">
        <f t="shared" si="0"/>
        <v>0.72777777777777752</v>
      </c>
      <c r="G45" s="101"/>
      <c r="H45" s="86"/>
      <c r="I45" s="2"/>
    </row>
    <row r="46" spans="1:255" customFormat="1" ht="15" customHeight="1" x14ac:dyDescent="0.3">
      <c r="A46" s="92">
        <v>4.1900000000000004</v>
      </c>
      <c r="B46" s="2" t="s">
        <v>3</v>
      </c>
      <c r="C46" s="26" t="s">
        <v>32</v>
      </c>
      <c r="D46" s="26" t="s">
        <v>191</v>
      </c>
      <c r="E46" s="26">
        <v>6</v>
      </c>
      <c r="F46" s="11">
        <f t="shared" si="0"/>
        <v>0.73194444444444418</v>
      </c>
      <c r="G46" s="101"/>
      <c r="H46" s="86"/>
      <c r="I46" s="2"/>
    </row>
    <row r="47" spans="1:255" customFormat="1" ht="15" customHeight="1" x14ac:dyDescent="0.3">
      <c r="A47" s="4"/>
      <c r="B47" s="8"/>
      <c r="D47" s="2"/>
      <c r="E47" s="1"/>
      <c r="F47" s="11">
        <f t="shared" si="0"/>
        <v>0.73611111111111083</v>
      </c>
      <c r="G47" s="101"/>
      <c r="H47" s="83"/>
      <c r="I47" s="89"/>
    </row>
    <row r="48" spans="1:255" customFormat="1" ht="15" customHeight="1" x14ac:dyDescent="0.3">
      <c r="A48" s="4" t="s">
        <v>43</v>
      </c>
      <c r="B48" s="2" t="str">
        <f>'WG Opening'!B60</f>
        <v>*</v>
      </c>
      <c r="C48" s="2" t="str">
        <f>'WG Opening'!C60</f>
        <v>NEW BUSINESS</v>
      </c>
      <c r="D48" s="2" t="str">
        <f>'WG Opening'!D60</f>
        <v>Powell</v>
      </c>
      <c r="E48" s="1">
        <v>1</v>
      </c>
      <c r="F48" s="11">
        <f t="shared" si="0"/>
        <v>0.73611111111111083</v>
      </c>
      <c r="G48" s="101"/>
      <c r="H48" s="83"/>
      <c r="I48" s="89"/>
    </row>
    <row r="49" spans="1:255" customFormat="1" ht="15" customHeight="1" x14ac:dyDescent="0.3">
      <c r="B49" s="2"/>
      <c r="C49" s="22"/>
      <c r="D49" s="2"/>
      <c r="E49" s="1"/>
      <c r="F49" s="11">
        <f t="shared" si="0"/>
        <v>0.73680555555555527</v>
      </c>
      <c r="G49" s="101"/>
      <c r="H49" s="83"/>
      <c r="I49" s="89"/>
    </row>
    <row r="50" spans="1:255" customFormat="1" x14ac:dyDescent="0.3">
      <c r="A50" s="4" t="s">
        <v>133</v>
      </c>
      <c r="B50" s="2" t="str">
        <f>'WG Opening'!B62</f>
        <v>*</v>
      </c>
      <c r="C50" s="2" t="str">
        <f>'WG Opening'!C62</f>
        <v>AOB</v>
      </c>
      <c r="D50" s="2" t="str">
        <f>'WG Opening'!D62</f>
        <v>Powell</v>
      </c>
      <c r="E50" s="1">
        <v>1</v>
      </c>
      <c r="F50" s="11">
        <f t="shared" si="0"/>
        <v>0.73680555555555527</v>
      </c>
      <c r="G50" s="101"/>
      <c r="H50" s="83"/>
      <c r="I50" s="89"/>
    </row>
    <row r="51" spans="1:255" customFormat="1" x14ac:dyDescent="0.3">
      <c r="A51" s="4"/>
      <c r="B51" s="2"/>
      <c r="C51" s="31"/>
      <c r="D51" s="2"/>
      <c r="E51" s="1"/>
      <c r="F51" s="11">
        <f t="shared" si="0"/>
        <v>0.73749999999999971</v>
      </c>
      <c r="G51" s="101"/>
      <c r="H51" s="83"/>
      <c r="I51" s="89"/>
    </row>
    <row r="52" spans="1:255" customFormat="1" x14ac:dyDescent="0.3">
      <c r="A52" s="4" t="s">
        <v>46</v>
      </c>
      <c r="B52" s="2" t="s">
        <v>2</v>
      </c>
      <c r="C52" s="22" t="s">
        <v>8</v>
      </c>
      <c r="D52" s="2" t="str">
        <f>'WG Opening'!D65</f>
        <v>Powell</v>
      </c>
      <c r="E52" s="1">
        <v>1</v>
      </c>
      <c r="F52" s="11">
        <f t="shared" si="0"/>
        <v>0.73749999999999971</v>
      </c>
      <c r="G52" s="101"/>
      <c r="H52" s="83"/>
      <c r="I52" s="89"/>
    </row>
    <row r="53" spans="1:255" customFormat="1" x14ac:dyDescent="0.3">
      <c r="A53" s="4"/>
      <c r="B53" s="2"/>
      <c r="C53" s="22"/>
      <c r="D53" s="22"/>
      <c r="E53" s="1"/>
      <c r="F53" s="11">
        <f t="shared" si="0"/>
        <v>0.73819444444444415</v>
      </c>
      <c r="G53" s="101"/>
      <c r="H53" s="83"/>
      <c r="I53" s="89"/>
    </row>
    <row r="54" spans="1:255" customFormat="1" x14ac:dyDescent="0.3">
      <c r="A54" s="3"/>
      <c r="B54" s="2"/>
      <c r="C54" s="1"/>
      <c r="D54" s="1"/>
      <c r="E54" s="1"/>
      <c r="F54" s="25"/>
      <c r="G54" s="101"/>
      <c r="H54" s="83"/>
      <c r="I54" s="89"/>
    </row>
    <row r="55" spans="1:255" ht="15" customHeight="1" x14ac:dyDescent="0.3">
      <c r="A55" s="21"/>
      <c r="B55" s="2" t="s">
        <v>5</v>
      </c>
      <c r="C55" s="14" t="str">
        <f>'WG Opening'!C68</f>
        <v>ME - Motion, External        MI - Motion, Internal</v>
      </c>
      <c r="D55" s="2"/>
      <c r="E55" s="8" t="s">
        <v>5</v>
      </c>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 customHeight="1" x14ac:dyDescent="0.3">
      <c r="A56" s="21" t="s">
        <v>5</v>
      </c>
      <c r="B56" s="2"/>
      <c r="C56" s="14" t="str">
        <f>'WG Opening'!C69</f>
        <v>DT - Discussion Topic         II - Information Item</v>
      </c>
      <c r="D56" s="2"/>
      <c r="E56" s="8"/>
      <c r="F56" s="8"/>
      <c r="G56" s="18"/>
      <c r="H56" s="85"/>
      <c r="I56" s="91"/>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1"/>
      <c r="B57" s="2"/>
      <c r="C57" s="14" t="str">
        <f>'WG Opening'!C70</f>
        <v>Category  (* = consent agenda)</v>
      </c>
      <c r="D57" s="2"/>
      <c r="E57" s="8"/>
      <c r="F57" s="11"/>
      <c r="G57" s="18"/>
      <c r="H57" s="85"/>
      <c r="I57" s="91"/>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x14ac:dyDescent="0.25">
      <c r="A82" s="15"/>
      <c r="C82" s="15"/>
      <c r="E82" s="15"/>
      <c r="F82" s="15"/>
    </row>
  </sheetData>
  <mergeCells count="12">
    <mergeCell ref="I26:I27"/>
    <mergeCell ref="H25:I25"/>
    <mergeCell ref="E3:F3"/>
    <mergeCell ref="A1:F1"/>
    <mergeCell ref="A2:F2"/>
    <mergeCell ref="H26:H27"/>
    <mergeCell ref="D5:D11"/>
    <mergeCell ref="E5:E11"/>
    <mergeCell ref="F5:F11"/>
    <mergeCell ref="D19:D24"/>
    <mergeCell ref="E19:E24"/>
    <mergeCell ref="F19:F24"/>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7:A52 A14:A15 A17:A25 A4:A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tabSelected="1"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3">
      <c r="A2" s="323" t="s">
        <v>295</v>
      </c>
      <c r="B2" s="113" t="s">
        <v>267</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5" customHeight="1" x14ac:dyDescent="0.5">
      <c r="A3" s="324"/>
      <c r="B3" s="118" t="s">
        <v>268</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5">
      <c r="A4" s="324"/>
      <c r="B4" s="121" t="s">
        <v>229</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55</v>
      </c>
      <c r="AB4" s="122"/>
      <c r="AC4" s="125"/>
    </row>
    <row r="5" spans="1:34" ht="12.9" customHeight="1" x14ac:dyDescent="0.3">
      <c r="A5" s="342" t="s">
        <v>208</v>
      </c>
      <c r="B5" s="325" t="s">
        <v>56</v>
      </c>
      <c r="C5" s="326"/>
      <c r="D5" s="327" t="s">
        <v>57</v>
      </c>
      <c r="E5" s="328"/>
      <c r="F5" s="328"/>
      <c r="G5" s="329"/>
      <c r="H5" s="327" t="s">
        <v>58</v>
      </c>
      <c r="I5" s="328"/>
      <c r="J5" s="328"/>
      <c r="K5" s="329"/>
      <c r="L5" s="327" t="s">
        <v>59</v>
      </c>
      <c r="M5" s="328"/>
      <c r="N5" s="328"/>
      <c r="O5" s="329"/>
      <c r="P5" s="327" t="s">
        <v>60</v>
      </c>
      <c r="Q5" s="328"/>
      <c r="R5" s="328"/>
      <c r="S5" s="329"/>
      <c r="T5" s="327" t="s">
        <v>61</v>
      </c>
      <c r="U5" s="328"/>
      <c r="V5" s="329"/>
      <c r="W5" s="327" t="s">
        <v>62</v>
      </c>
      <c r="X5" s="328"/>
      <c r="Y5" s="329"/>
      <c r="Z5" s="357" t="s">
        <v>207</v>
      </c>
      <c r="AA5" s="358"/>
      <c r="AB5" s="358"/>
      <c r="AC5" s="359"/>
    </row>
    <row r="6" spans="1:34" ht="12.65" customHeight="1" thickBot="1" x14ac:dyDescent="0.35">
      <c r="A6" s="343"/>
      <c r="B6" s="330">
        <f>DATE(2024,3,10)</f>
        <v>45361</v>
      </c>
      <c r="C6" s="331"/>
      <c r="D6" s="334">
        <f>B6+1</f>
        <v>45362</v>
      </c>
      <c r="E6" s="334"/>
      <c r="F6" s="334"/>
      <c r="G6" s="335"/>
      <c r="H6" s="339">
        <f>D6+1</f>
        <v>45363</v>
      </c>
      <c r="I6" s="334"/>
      <c r="J6" s="334"/>
      <c r="K6" s="335"/>
      <c r="L6" s="339">
        <f>H6+1</f>
        <v>45364</v>
      </c>
      <c r="M6" s="334"/>
      <c r="N6" s="334"/>
      <c r="O6" s="335"/>
      <c r="P6" s="339">
        <f>L6+1</f>
        <v>45365</v>
      </c>
      <c r="Q6" s="334"/>
      <c r="R6" s="334"/>
      <c r="S6" s="335"/>
      <c r="T6" s="339">
        <f>P6+1</f>
        <v>45366</v>
      </c>
      <c r="U6" s="334"/>
      <c r="V6" s="335"/>
      <c r="W6" s="339">
        <f>T6+1</f>
        <v>45367</v>
      </c>
      <c r="X6" s="334"/>
      <c r="Y6" s="335"/>
      <c r="Z6" s="360"/>
      <c r="AA6" s="361"/>
      <c r="AB6" s="361"/>
      <c r="AC6" s="362"/>
    </row>
    <row r="7" spans="1:34" s="51" customFormat="1" ht="38.25" customHeight="1" thickBot="1" x14ac:dyDescent="0.35">
      <c r="A7" s="344"/>
      <c r="B7" s="332" t="s">
        <v>134</v>
      </c>
      <c r="C7" s="333"/>
      <c r="D7" s="77" t="s">
        <v>134</v>
      </c>
      <c r="E7" s="79" t="s">
        <v>144</v>
      </c>
      <c r="F7" s="79" t="s">
        <v>145</v>
      </c>
      <c r="G7" s="78" t="s">
        <v>146</v>
      </c>
      <c r="H7" s="77" t="s">
        <v>134</v>
      </c>
      <c r="I7" s="79" t="s">
        <v>144</v>
      </c>
      <c r="J7" s="79" t="s">
        <v>145</v>
      </c>
      <c r="K7" s="78" t="s">
        <v>146</v>
      </c>
      <c r="L7" s="77" t="s">
        <v>134</v>
      </c>
      <c r="M7" s="79" t="s">
        <v>144</v>
      </c>
      <c r="N7" s="79" t="s">
        <v>145</v>
      </c>
      <c r="O7" s="78" t="s">
        <v>146</v>
      </c>
      <c r="P7" s="77" t="s">
        <v>134</v>
      </c>
      <c r="Q7" s="79" t="s">
        <v>144</v>
      </c>
      <c r="R7" s="79" t="s">
        <v>145</v>
      </c>
      <c r="S7" s="78" t="s">
        <v>146</v>
      </c>
      <c r="T7" s="126"/>
      <c r="U7" s="127"/>
      <c r="V7" s="128"/>
      <c r="W7" s="126"/>
      <c r="X7" s="127"/>
      <c r="Y7" s="128"/>
      <c r="Z7" s="129" t="s">
        <v>165</v>
      </c>
      <c r="AA7" s="130" t="s">
        <v>166</v>
      </c>
      <c r="AB7" s="130" t="s">
        <v>33</v>
      </c>
      <c r="AC7" s="131" t="s">
        <v>22</v>
      </c>
    </row>
    <row r="8" spans="1:34" ht="15" customHeight="1" x14ac:dyDescent="0.35">
      <c r="A8" s="132" t="s">
        <v>63</v>
      </c>
      <c r="B8" s="127"/>
      <c r="C8" s="128"/>
      <c r="D8" s="265" t="s">
        <v>64</v>
      </c>
      <c r="E8" s="265"/>
      <c r="F8" s="265"/>
      <c r="G8" s="266"/>
      <c r="H8" s="340" t="s">
        <v>64</v>
      </c>
      <c r="I8" s="265"/>
      <c r="J8" s="265"/>
      <c r="K8" s="266"/>
      <c r="L8" s="340" t="s">
        <v>64</v>
      </c>
      <c r="M8" s="265"/>
      <c r="N8" s="265"/>
      <c r="O8" s="266"/>
      <c r="P8" s="340" t="s">
        <v>64</v>
      </c>
      <c r="Q8" s="265"/>
      <c r="R8" s="265"/>
      <c r="S8" s="266"/>
      <c r="T8" s="126"/>
      <c r="U8" s="127"/>
      <c r="V8" s="128"/>
      <c r="W8" s="126"/>
      <c r="X8" s="127"/>
      <c r="Y8" s="128"/>
      <c r="Z8" s="214">
        <v>0.25</v>
      </c>
      <c r="AA8" s="133">
        <f>Z8+3/24</f>
        <v>0.375</v>
      </c>
      <c r="AB8" s="134">
        <f>Z8+8/24</f>
        <v>0.58333333333333326</v>
      </c>
      <c r="AC8" s="208">
        <f>Z8+17/24</f>
        <v>0.95833333333333337</v>
      </c>
      <c r="AE8"/>
    </row>
    <row r="9" spans="1:34" ht="15" customHeight="1" thickBot="1" x14ac:dyDescent="0.4">
      <c r="A9" s="135" t="s">
        <v>65</v>
      </c>
      <c r="B9" s="127"/>
      <c r="C9" s="128"/>
      <c r="D9" s="269"/>
      <c r="E9" s="269"/>
      <c r="F9" s="269"/>
      <c r="G9" s="270"/>
      <c r="H9" s="341"/>
      <c r="I9" s="269"/>
      <c r="J9" s="269"/>
      <c r="K9" s="270"/>
      <c r="L9" s="341"/>
      <c r="M9" s="269"/>
      <c r="N9" s="269"/>
      <c r="O9" s="270"/>
      <c r="P9" s="341"/>
      <c r="Q9" s="269"/>
      <c r="R9" s="269"/>
      <c r="S9" s="270"/>
      <c r="T9" s="126"/>
      <c r="U9" s="127"/>
      <c r="V9" s="128"/>
      <c r="W9" s="126"/>
      <c r="X9" s="127"/>
      <c r="Y9" s="128"/>
      <c r="Z9" s="136">
        <f>Z8+0.5/24</f>
        <v>0.27083333333333331</v>
      </c>
      <c r="AA9" s="137">
        <f>Z9+3/24</f>
        <v>0.39583333333333331</v>
      </c>
      <c r="AB9" s="138">
        <f>Z9+8/24</f>
        <v>0.60416666666666663</v>
      </c>
      <c r="AC9" s="143">
        <f>Z9+17/24</f>
        <v>0.97916666666666674</v>
      </c>
      <c r="AE9"/>
    </row>
    <row r="10" spans="1:34" ht="15" customHeight="1" x14ac:dyDescent="0.35">
      <c r="A10" s="140" t="s">
        <v>66</v>
      </c>
      <c r="B10" s="127"/>
      <c r="C10" s="128"/>
      <c r="D10" s="345" t="s">
        <v>269</v>
      </c>
      <c r="E10" s="346"/>
      <c r="F10" s="346"/>
      <c r="G10" s="347"/>
      <c r="H10" s="296" t="s">
        <v>67</v>
      </c>
      <c r="I10" s="336" t="s">
        <v>68</v>
      </c>
      <c r="J10" s="354" t="s">
        <v>39</v>
      </c>
      <c r="K10" s="293" t="s">
        <v>239</v>
      </c>
      <c r="L10" s="314" t="s">
        <v>162</v>
      </c>
      <c r="M10" s="315"/>
      <c r="N10" s="315"/>
      <c r="O10" s="316"/>
      <c r="P10" s="305"/>
      <c r="Q10" s="336" t="s">
        <v>68</v>
      </c>
      <c r="R10" s="354" t="s">
        <v>39</v>
      </c>
      <c r="S10" s="299" t="s">
        <v>172</v>
      </c>
      <c r="T10" s="126"/>
      <c r="U10" s="127"/>
      <c r="V10" s="128"/>
      <c r="W10" s="126"/>
      <c r="X10" s="127"/>
      <c r="Y10" s="128"/>
      <c r="Z10" s="136">
        <f t="shared" ref="Z10:Z39" si="0">Z9+0.5/24</f>
        <v>0.29166666666666663</v>
      </c>
      <c r="AA10" s="137">
        <f t="shared" ref="AA10:AA39" si="1">Z10+3/24</f>
        <v>0.41666666666666663</v>
      </c>
      <c r="AB10" s="138">
        <f t="shared" ref="AB10:AB39" si="2">Z10+8/24</f>
        <v>0.625</v>
      </c>
      <c r="AC10" s="139">
        <f t="shared" ref="AC10:AC39" si="3">Z10+17/24</f>
        <v>1</v>
      </c>
      <c r="AE10"/>
    </row>
    <row r="11" spans="1:34" ht="15" customHeight="1" thickBot="1" x14ac:dyDescent="0.4">
      <c r="A11" s="140" t="s">
        <v>69</v>
      </c>
      <c r="B11" s="127"/>
      <c r="C11" s="128"/>
      <c r="D11" s="348"/>
      <c r="E11" s="349"/>
      <c r="F11" s="349"/>
      <c r="G11" s="350"/>
      <c r="H11" s="297"/>
      <c r="I11" s="337"/>
      <c r="J11" s="355"/>
      <c r="K11" s="294"/>
      <c r="L11" s="317"/>
      <c r="M11" s="318"/>
      <c r="N11" s="318"/>
      <c r="O11" s="319"/>
      <c r="P11" s="306"/>
      <c r="Q11" s="337"/>
      <c r="R11" s="355"/>
      <c r="S11" s="300"/>
      <c r="T11" s="126"/>
      <c r="U11" s="127"/>
      <c r="V11" s="128"/>
      <c r="W11" s="126"/>
      <c r="X11" s="127"/>
      <c r="Y11" s="128"/>
      <c r="Z11" s="136">
        <f t="shared" si="0"/>
        <v>0.31249999999999994</v>
      </c>
      <c r="AA11" s="137">
        <f t="shared" si="1"/>
        <v>0.43749999999999994</v>
      </c>
      <c r="AB11" s="138">
        <f t="shared" si="2"/>
        <v>0.64583333333333326</v>
      </c>
      <c r="AC11" s="139">
        <f t="shared" si="3"/>
        <v>1.0208333333333333</v>
      </c>
      <c r="AE11"/>
    </row>
    <row r="12" spans="1:34" ht="15" customHeight="1" x14ac:dyDescent="0.35">
      <c r="A12" s="140" t="s">
        <v>70</v>
      </c>
      <c r="B12" s="127"/>
      <c r="C12" s="128"/>
      <c r="D12" s="348"/>
      <c r="E12" s="349"/>
      <c r="F12" s="349"/>
      <c r="G12" s="350"/>
      <c r="H12" s="297"/>
      <c r="I12" s="337"/>
      <c r="J12" s="355"/>
      <c r="K12" s="294"/>
      <c r="L12" s="296" t="s">
        <v>67</v>
      </c>
      <c r="M12" s="336" t="s">
        <v>68</v>
      </c>
      <c r="N12" s="354" t="s">
        <v>39</v>
      </c>
      <c r="O12" s="305"/>
      <c r="P12" s="306"/>
      <c r="Q12" s="337"/>
      <c r="R12" s="355"/>
      <c r="S12" s="300"/>
      <c r="T12" s="126"/>
      <c r="U12" s="127"/>
      <c r="V12" s="128"/>
      <c r="W12" s="126"/>
      <c r="X12" s="127"/>
      <c r="Y12" s="128"/>
      <c r="Z12" s="136">
        <f>Z11+0.5/24</f>
        <v>0.33333333333333326</v>
      </c>
      <c r="AA12" s="137">
        <f t="shared" si="1"/>
        <v>0.45833333333333326</v>
      </c>
      <c r="AB12" s="138">
        <f t="shared" si="2"/>
        <v>0.66666666666666652</v>
      </c>
      <c r="AC12" s="139">
        <f t="shared" si="3"/>
        <v>1.0416666666666665</v>
      </c>
    </row>
    <row r="13" spans="1:34" ht="15" customHeight="1" thickBot="1" x14ac:dyDescent="0.4">
      <c r="A13" s="140" t="s">
        <v>71</v>
      </c>
      <c r="B13" s="127"/>
      <c r="C13" s="128"/>
      <c r="D13" s="351"/>
      <c r="E13" s="352"/>
      <c r="F13" s="352"/>
      <c r="G13" s="353"/>
      <c r="H13" s="298"/>
      <c r="I13" s="338"/>
      <c r="J13" s="356"/>
      <c r="K13" s="295"/>
      <c r="L13" s="298"/>
      <c r="M13" s="338"/>
      <c r="N13" s="356"/>
      <c r="O13" s="307"/>
      <c r="P13" s="307"/>
      <c r="Q13" s="338"/>
      <c r="R13" s="356"/>
      <c r="S13" s="301"/>
      <c r="T13" s="126"/>
      <c r="U13" s="127"/>
      <c r="V13" s="128"/>
      <c r="W13" s="126"/>
      <c r="X13" s="127"/>
      <c r="Y13" s="128"/>
      <c r="Z13" s="136">
        <f>Z12+0.5/24</f>
        <v>0.35416666666666657</v>
      </c>
      <c r="AA13" s="137">
        <f t="shared" si="1"/>
        <v>0.47916666666666657</v>
      </c>
      <c r="AB13" s="138">
        <f t="shared" si="2"/>
        <v>0.68749999999999989</v>
      </c>
      <c r="AC13" s="139">
        <f t="shared" si="3"/>
        <v>1.0625</v>
      </c>
    </row>
    <row r="14" spans="1:34" ht="15" customHeight="1" thickBot="1" x14ac:dyDescent="0.4">
      <c r="A14" s="141" t="s">
        <v>72</v>
      </c>
      <c r="B14" s="127"/>
      <c r="C14" s="128"/>
      <c r="D14" s="285" t="s">
        <v>73</v>
      </c>
      <c r="E14" s="285"/>
      <c r="F14" s="285"/>
      <c r="G14" s="286"/>
      <c r="H14" s="284" t="s">
        <v>73</v>
      </c>
      <c r="I14" s="285"/>
      <c r="J14" s="285"/>
      <c r="K14" s="286"/>
      <c r="L14" s="284" t="s">
        <v>73</v>
      </c>
      <c r="M14" s="285"/>
      <c r="N14" s="285"/>
      <c r="O14" s="286"/>
      <c r="P14" s="284" t="s">
        <v>73</v>
      </c>
      <c r="Q14" s="285"/>
      <c r="R14" s="285"/>
      <c r="S14" s="286"/>
      <c r="T14" s="126"/>
      <c r="U14" s="127"/>
      <c r="V14" s="128"/>
      <c r="W14" s="126"/>
      <c r="X14" s="127"/>
      <c r="Y14" s="128"/>
      <c r="Z14" s="136">
        <f t="shared" si="0"/>
        <v>0.37499999999999989</v>
      </c>
      <c r="AA14" s="137">
        <f t="shared" si="1"/>
        <v>0.49999999999999989</v>
      </c>
      <c r="AB14" s="138">
        <f t="shared" si="2"/>
        <v>0.70833333333333326</v>
      </c>
      <c r="AC14" s="139">
        <f t="shared" si="3"/>
        <v>1.0833333333333333</v>
      </c>
      <c r="AE14"/>
      <c r="AF14"/>
      <c r="AG14"/>
      <c r="AH14"/>
    </row>
    <row r="15" spans="1:34" ht="15" customHeight="1" thickBot="1" x14ac:dyDescent="0.4">
      <c r="A15" s="142" t="s">
        <v>74</v>
      </c>
      <c r="B15" s="127"/>
      <c r="C15" s="128"/>
      <c r="D15" s="320" t="s">
        <v>294</v>
      </c>
      <c r="E15" s="321"/>
      <c r="F15" s="321"/>
      <c r="G15" s="322"/>
      <c r="H15" s="296" t="s">
        <v>67</v>
      </c>
      <c r="I15" s="277" t="s">
        <v>173</v>
      </c>
      <c r="J15" s="366" t="s">
        <v>195</v>
      </c>
      <c r="K15" s="305"/>
      <c r="L15" s="311" t="s">
        <v>168</v>
      </c>
      <c r="M15" s="312"/>
      <c r="N15" s="312"/>
      <c r="O15" s="313"/>
      <c r="P15" s="296" t="s">
        <v>67</v>
      </c>
      <c r="Q15" s="363" t="s">
        <v>81</v>
      </c>
      <c r="R15" s="366" t="s">
        <v>195</v>
      </c>
      <c r="S15" s="305"/>
      <c r="T15" s="126"/>
      <c r="U15" s="127"/>
      <c r="V15" s="128"/>
      <c r="W15" s="126"/>
      <c r="X15" s="127"/>
      <c r="Y15" s="128"/>
      <c r="Z15" s="136">
        <f t="shared" si="0"/>
        <v>0.3958333333333332</v>
      </c>
      <c r="AA15" s="137">
        <f t="shared" si="1"/>
        <v>0.52083333333333326</v>
      </c>
      <c r="AB15" s="138">
        <f t="shared" si="2"/>
        <v>0.72916666666666652</v>
      </c>
      <c r="AC15" s="139">
        <f t="shared" si="3"/>
        <v>1.1041666666666665</v>
      </c>
      <c r="AE15"/>
      <c r="AF15"/>
      <c r="AG15"/>
      <c r="AH15"/>
    </row>
    <row r="16" spans="1:34" ht="15" customHeight="1" thickBot="1" x14ac:dyDescent="0.4">
      <c r="A16" s="142" t="s">
        <v>75</v>
      </c>
      <c r="B16" s="127"/>
      <c r="C16" s="128"/>
      <c r="D16" s="311" t="s">
        <v>167</v>
      </c>
      <c r="E16" s="312"/>
      <c r="F16" s="312"/>
      <c r="G16" s="313"/>
      <c r="H16" s="297"/>
      <c r="I16" s="278"/>
      <c r="J16" s="367"/>
      <c r="K16" s="306"/>
      <c r="L16" s="317"/>
      <c r="M16" s="318"/>
      <c r="N16" s="318"/>
      <c r="O16" s="319"/>
      <c r="P16" s="297"/>
      <c r="Q16" s="364"/>
      <c r="R16" s="367"/>
      <c r="S16" s="306"/>
      <c r="T16" s="126"/>
      <c r="U16" s="127"/>
      <c r="V16" s="128"/>
      <c r="W16" s="126"/>
      <c r="X16" s="127"/>
      <c r="Y16" s="128"/>
      <c r="Z16" s="136">
        <f t="shared" si="0"/>
        <v>0.41666666666666652</v>
      </c>
      <c r="AA16" s="137">
        <f t="shared" si="1"/>
        <v>0.54166666666666652</v>
      </c>
      <c r="AB16" s="138">
        <f t="shared" si="2"/>
        <v>0.74999999999999978</v>
      </c>
      <c r="AC16" s="139">
        <f t="shared" si="3"/>
        <v>1.125</v>
      </c>
      <c r="AE16"/>
      <c r="AF16"/>
      <c r="AG16"/>
      <c r="AH16"/>
    </row>
    <row r="17" spans="1:34" ht="15" customHeight="1" x14ac:dyDescent="0.35">
      <c r="A17" s="142" t="s">
        <v>76</v>
      </c>
      <c r="B17" s="127"/>
      <c r="C17" s="128"/>
      <c r="D17" s="314"/>
      <c r="E17" s="315"/>
      <c r="F17" s="315"/>
      <c r="G17" s="316"/>
      <c r="H17" s="297"/>
      <c r="I17" s="278"/>
      <c r="J17" s="367"/>
      <c r="K17" s="306"/>
      <c r="L17" s="311" t="s">
        <v>160</v>
      </c>
      <c r="M17" s="312"/>
      <c r="N17" s="312"/>
      <c r="O17" s="313"/>
      <c r="P17" s="297"/>
      <c r="Q17" s="364"/>
      <c r="R17" s="367"/>
      <c r="S17" s="306"/>
      <c r="T17" s="126"/>
      <c r="U17" s="127"/>
      <c r="V17" s="128"/>
      <c r="W17" s="126"/>
      <c r="X17" s="127"/>
      <c r="Y17" s="128"/>
      <c r="Z17" s="136">
        <f t="shared" si="0"/>
        <v>0.43749999999999983</v>
      </c>
      <c r="AA17" s="137">
        <f t="shared" si="1"/>
        <v>0.56249999999999978</v>
      </c>
      <c r="AB17" s="138">
        <f t="shared" si="2"/>
        <v>0.77083333333333315</v>
      </c>
      <c r="AC17" s="139">
        <f t="shared" si="3"/>
        <v>1.1458333333333333</v>
      </c>
      <c r="AE17"/>
      <c r="AF17"/>
      <c r="AG17"/>
      <c r="AH17"/>
    </row>
    <row r="18" spans="1:34" ht="15" customHeight="1" thickBot="1" x14ac:dyDescent="0.4">
      <c r="A18" s="142" t="s">
        <v>77</v>
      </c>
      <c r="B18" s="127"/>
      <c r="C18" s="128"/>
      <c r="D18" s="317"/>
      <c r="E18" s="318"/>
      <c r="F18" s="318"/>
      <c r="G18" s="319"/>
      <c r="H18" s="298"/>
      <c r="I18" s="279"/>
      <c r="J18" s="368"/>
      <c r="K18" s="307"/>
      <c r="L18" s="317"/>
      <c r="M18" s="318"/>
      <c r="N18" s="318"/>
      <c r="O18" s="319"/>
      <c r="P18" s="298"/>
      <c r="Q18" s="365"/>
      <c r="R18" s="368"/>
      <c r="S18" s="307"/>
      <c r="T18" s="126"/>
      <c r="U18" s="127"/>
      <c r="V18" s="128"/>
      <c r="W18" s="126"/>
      <c r="X18" s="127"/>
      <c r="Y18" s="128"/>
      <c r="Z18" s="136">
        <f t="shared" si="0"/>
        <v>0.45833333333333315</v>
      </c>
      <c r="AA18" s="137">
        <f t="shared" si="1"/>
        <v>0.58333333333333315</v>
      </c>
      <c r="AB18" s="138">
        <f t="shared" si="2"/>
        <v>0.79166666666666652</v>
      </c>
      <c r="AC18" s="139">
        <f t="shared" si="3"/>
        <v>1.1666666666666665</v>
      </c>
    </row>
    <row r="19" spans="1:34" ht="15" customHeight="1" thickBot="1" x14ac:dyDescent="0.4">
      <c r="A19" s="135" t="s">
        <v>78</v>
      </c>
      <c r="B19" s="127"/>
      <c r="C19" s="128"/>
      <c r="D19" s="265" t="s">
        <v>179</v>
      </c>
      <c r="E19" s="265"/>
      <c r="F19" s="265"/>
      <c r="G19" s="266"/>
      <c r="H19" s="265" t="s">
        <v>179</v>
      </c>
      <c r="I19" s="265"/>
      <c r="J19" s="265"/>
      <c r="K19" s="266"/>
      <c r="L19" s="265" t="s">
        <v>179</v>
      </c>
      <c r="M19" s="265"/>
      <c r="N19" s="265"/>
      <c r="O19" s="266"/>
      <c r="P19" s="265" t="s">
        <v>179</v>
      </c>
      <c r="Q19" s="265"/>
      <c r="R19" s="265"/>
      <c r="S19" s="266"/>
      <c r="T19" s="126"/>
      <c r="U19" s="127"/>
      <c r="V19" s="128"/>
      <c r="W19" s="126"/>
      <c r="X19" s="127"/>
      <c r="Y19" s="128"/>
      <c r="Z19" s="136">
        <f t="shared" si="0"/>
        <v>0.47916666666666646</v>
      </c>
      <c r="AA19" s="137">
        <f t="shared" si="1"/>
        <v>0.60416666666666652</v>
      </c>
      <c r="AB19" s="138">
        <f t="shared" si="2"/>
        <v>0.81249999999999978</v>
      </c>
      <c r="AC19" s="139">
        <f t="shared" si="3"/>
        <v>1.1874999999999998</v>
      </c>
    </row>
    <row r="20" spans="1:34" ht="15" customHeight="1" thickBot="1" x14ac:dyDescent="0.4">
      <c r="A20" s="135" t="s">
        <v>79</v>
      </c>
      <c r="B20" s="127"/>
      <c r="C20" s="128"/>
      <c r="D20" s="269"/>
      <c r="E20" s="269"/>
      <c r="F20" s="269"/>
      <c r="G20" s="270"/>
      <c r="H20" s="269"/>
      <c r="I20" s="269"/>
      <c r="J20" s="269"/>
      <c r="K20" s="270"/>
      <c r="L20" s="269"/>
      <c r="M20" s="269"/>
      <c r="N20" s="269"/>
      <c r="O20" s="270"/>
      <c r="P20" s="269"/>
      <c r="Q20" s="269"/>
      <c r="R20" s="269"/>
      <c r="S20" s="270"/>
      <c r="T20" s="345" t="s">
        <v>270</v>
      </c>
      <c r="U20" s="346"/>
      <c r="V20" s="347"/>
      <c r="W20" s="126"/>
      <c r="X20" s="127"/>
      <c r="Y20" s="128"/>
      <c r="Z20" s="136">
        <f t="shared" si="0"/>
        <v>0.49999999999999978</v>
      </c>
      <c r="AA20" s="137">
        <f t="shared" si="1"/>
        <v>0.62499999999999978</v>
      </c>
      <c r="AB20" s="138">
        <f t="shared" si="2"/>
        <v>0.83333333333333304</v>
      </c>
      <c r="AC20" s="139">
        <f t="shared" si="3"/>
        <v>1.208333333333333</v>
      </c>
    </row>
    <row r="21" spans="1:34" ht="15" customHeight="1" thickBot="1" x14ac:dyDescent="0.4">
      <c r="A21" s="142" t="s">
        <v>80</v>
      </c>
      <c r="B21" s="127"/>
      <c r="C21" s="128"/>
      <c r="D21" s="302" t="s">
        <v>226</v>
      </c>
      <c r="E21" s="336" t="s">
        <v>68</v>
      </c>
      <c r="F21" s="262" t="s">
        <v>211</v>
      </c>
      <c r="G21" s="293" t="s">
        <v>239</v>
      </c>
      <c r="H21" s="302" t="s">
        <v>226</v>
      </c>
      <c r="I21" s="363" t="s">
        <v>81</v>
      </c>
      <c r="J21" s="305"/>
      <c r="K21" s="299" t="s">
        <v>172</v>
      </c>
      <c r="L21" s="305"/>
      <c r="M21" s="363" t="s">
        <v>81</v>
      </c>
      <c r="N21" s="262" t="s">
        <v>211</v>
      </c>
      <c r="O21" s="299" t="s">
        <v>181</v>
      </c>
      <c r="P21" s="296" t="s">
        <v>67</v>
      </c>
      <c r="Q21" s="363" t="s">
        <v>81</v>
      </c>
      <c r="R21" s="262" t="s">
        <v>211</v>
      </c>
      <c r="S21" s="308" t="s">
        <v>240</v>
      </c>
      <c r="T21" s="348"/>
      <c r="U21" s="349"/>
      <c r="V21" s="350"/>
      <c r="W21" s="126"/>
      <c r="X21" s="127"/>
      <c r="Y21" s="128"/>
      <c r="Z21" s="136">
        <f t="shared" si="0"/>
        <v>0.52083333333333315</v>
      </c>
      <c r="AA21" s="137">
        <f t="shared" si="1"/>
        <v>0.64583333333333315</v>
      </c>
      <c r="AB21" s="138">
        <f t="shared" si="2"/>
        <v>0.85416666666666652</v>
      </c>
      <c r="AC21" s="139">
        <f t="shared" si="3"/>
        <v>1.2291666666666665</v>
      </c>
    </row>
    <row r="22" spans="1:34" ht="15" customHeight="1" x14ac:dyDescent="0.35">
      <c r="A22" s="142" t="s">
        <v>82</v>
      </c>
      <c r="B22" s="280" t="s">
        <v>202</v>
      </c>
      <c r="C22" s="281"/>
      <c r="D22" s="303"/>
      <c r="E22" s="337"/>
      <c r="F22" s="263"/>
      <c r="G22" s="294"/>
      <c r="H22" s="303"/>
      <c r="I22" s="364"/>
      <c r="J22" s="306"/>
      <c r="K22" s="300"/>
      <c r="L22" s="306"/>
      <c r="M22" s="364"/>
      <c r="N22" s="263"/>
      <c r="O22" s="300"/>
      <c r="P22" s="297"/>
      <c r="Q22" s="364"/>
      <c r="R22" s="263"/>
      <c r="S22" s="309"/>
      <c r="T22" s="348"/>
      <c r="U22" s="349"/>
      <c r="V22" s="350"/>
      <c r="W22" s="126"/>
      <c r="X22" s="127"/>
      <c r="Y22" s="128"/>
      <c r="Z22" s="136">
        <f t="shared" si="0"/>
        <v>0.54166666666666652</v>
      </c>
      <c r="AA22" s="137">
        <f t="shared" si="1"/>
        <v>0.66666666666666652</v>
      </c>
      <c r="AB22" s="138">
        <f t="shared" si="2"/>
        <v>0.87499999999999978</v>
      </c>
      <c r="AC22" s="143">
        <f t="shared" si="3"/>
        <v>1.25</v>
      </c>
    </row>
    <row r="23" spans="1:34" ht="15" customHeight="1" thickBot="1" x14ac:dyDescent="0.4">
      <c r="A23" s="142" t="s">
        <v>83</v>
      </c>
      <c r="B23" s="282"/>
      <c r="C23" s="283"/>
      <c r="D23" s="303"/>
      <c r="E23" s="337"/>
      <c r="F23" s="263"/>
      <c r="G23" s="294"/>
      <c r="H23" s="303"/>
      <c r="I23" s="364"/>
      <c r="J23" s="306"/>
      <c r="K23" s="300"/>
      <c r="L23" s="306"/>
      <c r="M23" s="364"/>
      <c r="N23" s="263"/>
      <c r="O23" s="300"/>
      <c r="P23" s="297"/>
      <c r="Q23" s="364"/>
      <c r="R23" s="263"/>
      <c r="S23" s="309"/>
      <c r="T23" s="348"/>
      <c r="U23" s="349"/>
      <c r="V23" s="350"/>
      <c r="W23" s="126"/>
      <c r="X23" s="127"/>
      <c r="Y23" s="128"/>
      <c r="Z23" s="136">
        <f t="shared" si="0"/>
        <v>0.56249999999999989</v>
      </c>
      <c r="AA23" s="137">
        <f t="shared" si="1"/>
        <v>0.68749999999999989</v>
      </c>
      <c r="AB23" s="138">
        <f t="shared" si="2"/>
        <v>0.89583333333333326</v>
      </c>
      <c r="AC23" s="143">
        <f t="shared" si="3"/>
        <v>1.2708333333333333</v>
      </c>
    </row>
    <row r="24" spans="1:34" ht="15" customHeight="1" thickBot="1" x14ac:dyDescent="0.4">
      <c r="A24" s="142" t="s">
        <v>84</v>
      </c>
      <c r="B24" s="127"/>
      <c r="C24" s="128"/>
      <c r="D24" s="304"/>
      <c r="E24" s="338"/>
      <c r="F24" s="264"/>
      <c r="G24" s="295"/>
      <c r="H24" s="304"/>
      <c r="I24" s="365"/>
      <c r="J24" s="307"/>
      <c r="K24" s="301"/>
      <c r="L24" s="307"/>
      <c r="M24" s="365"/>
      <c r="N24" s="264"/>
      <c r="O24" s="301"/>
      <c r="P24" s="298"/>
      <c r="Q24" s="365"/>
      <c r="R24" s="264"/>
      <c r="S24" s="310"/>
      <c r="T24" s="348"/>
      <c r="U24" s="349"/>
      <c r="V24" s="350"/>
      <c r="W24" s="126"/>
      <c r="X24" s="127"/>
      <c r="Y24" s="128"/>
      <c r="Z24" s="136">
        <f t="shared" si="0"/>
        <v>0.58333333333333326</v>
      </c>
      <c r="AA24" s="137">
        <f t="shared" si="1"/>
        <v>0.70833333333333326</v>
      </c>
      <c r="AB24" s="138">
        <f t="shared" si="2"/>
        <v>0.91666666666666652</v>
      </c>
      <c r="AC24" s="143">
        <f t="shared" si="3"/>
        <v>1.2916666666666665</v>
      </c>
    </row>
    <row r="25" spans="1:34" ht="15" customHeight="1" thickBot="1" x14ac:dyDescent="0.4">
      <c r="A25" s="141" t="s">
        <v>85</v>
      </c>
      <c r="B25" s="127"/>
      <c r="C25" s="128"/>
      <c r="D25" s="284" t="s">
        <v>73</v>
      </c>
      <c r="E25" s="285"/>
      <c r="F25" s="285"/>
      <c r="G25" s="286"/>
      <c r="H25" s="284" t="s">
        <v>73</v>
      </c>
      <c r="I25" s="285"/>
      <c r="J25" s="285"/>
      <c r="K25" s="286"/>
      <c r="L25" s="284" t="s">
        <v>73</v>
      </c>
      <c r="M25" s="285"/>
      <c r="N25" s="285"/>
      <c r="O25" s="286"/>
      <c r="P25" s="284" t="s">
        <v>73</v>
      </c>
      <c r="Q25" s="285"/>
      <c r="R25" s="285"/>
      <c r="S25" s="286"/>
      <c r="T25" s="348"/>
      <c r="U25" s="349"/>
      <c r="V25" s="350"/>
      <c r="W25" s="126"/>
      <c r="X25" s="127"/>
      <c r="Y25" s="128"/>
      <c r="Z25" s="136">
        <f t="shared" si="0"/>
        <v>0.60416666666666663</v>
      </c>
      <c r="AA25" s="137">
        <f t="shared" si="1"/>
        <v>0.72916666666666663</v>
      </c>
      <c r="AB25" s="138">
        <f t="shared" si="2"/>
        <v>0.9375</v>
      </c>
      <c r="AC25" s="143">
        <f t="shared" si="3"/>
        <v>1.3125</v>
      </c>
    </row>
    <row r="26" spans="1:34" ht="15" customHeight="1" x14ac:dyDescent="0.35">
      <c r="A26" s="140" t="s">
        <v>86</v>
      </c>
      <c r="B26" s="271" t="s">
        <v>206</v>
      </c>
      <c r="C26" s="272"/>
      <c r="D26" s="296" t="s">
        <v>67</v>
      </c>
      <c r="E26" s="277" t="s">
        <v>173</v>
      </c>
      <c r="F26" s="305"/>
      <c r="G26" s="308" t="s">
        <v>240</v>
      </c>
      <c r="H26" s="296" t="s">
        <v>67</v>
      </c>
      <c r="I26" s="369" t="s">
        <v>251</v>
      </c>
      <c r="J26" s="262" t="s">
        <v>211</v>
      </c>
      <c r="K26" s="299" t="s">
        <v>172</v>
      </c>
      <c r="L26" s="296" t="s">
        <v>67</v>
      </c>
      <c r="M26" s="277" t="s">
        <v>173</v>
      </c>
      <c r="N26" s="305"/>
      <c r="O26" s="299" t="s">
        <v>181</v>
      </c>
      <c r="P26" s="311" t="s">
        <v>169</v>
      </c>
      <c r="Q26" s="312"/>
      <c r="R26" s="312"/>
      <c r="S26" s="313"/>
      <c r="T26" s="348"/>
      <c r="U26" s="349"/>
      <c r="V26" s="350"/>
      <c r="W26" s="126"/>
      <c r="X26" s="127"/>
      <c r="Y26" s="128"/>
      <c r="Z26" s="136">
        <f t="shared" si="0"/>
        <v>0.625</v>
      </c>
      <c r="AA26" s="137">
        <f t="shared" si="1"/>
        <v>0.75</v>
      </c>
      <c r="AB26" s="138">
        <f t="shared" si="2"/>
        <v>0.95833333333333326</v>
      </c>
      <c r="AC26" s="143">
        <f t="shared" si="3"/>
        <v>1.3333333333333335</v>
      </c>
    </row>
    <row r="27" spans="1:34" ht="15" customHeight="1" x14ac:dyDescent="0.35">
      <c r="A27" s="142" t="s">
        <v>87</v>
      </c>
      <c r="B27" s="273"/>
      <c r="C27" s="274"/>
      <c r="D27" s="297"/>
      <c r="E27" s="278"/>
      <c r="F27" s="306"/>
      <c r="G27" s="309"/>
      <c r="H27" s="297"/>
      <c r="I27" s="370"/>
      <c r="J27" s="263"/>
      <c r="K27" s="300"/>
      <c r="L27" s="297"/>
      <c r="M27" s="278"/>
      <c r="N27" s="306"/>
      <c r="O27" s="300"/>
      <c r="P27" s="314"/>
      <c r="Q27" s="315"/>
      <c r="R27" s="315"/>
      <c r="S27" s="316"/>
      <c r="T27" s="348"/>
      <c r="U27" s="349"/>
      <c r="V27" s="350"/>
      <c r="W27" s="126"/>
      <c r="X27" s="127"/>
      <c r="Y27" s="128"/>
      <c r="Z27" s="136">
        <f t="shared" si="0"/>
        <v>0.64583333333333337</v>
      </c>
      <c r="AA27" s="137">
        <f t="shared" si="1"/>
        <v>0.77083333333333337</v>
      </c>
      <c r="AB27" s="138">
        <f t="shared" si="2"/>
        <v>0.97916666666666674</v>
      </c>
      <c r="AC27" s="143">
        <f t="shared" si="3"/>
        <v>1.3541666666666667</v>
      </c>
    </row>
    <row r="28" spans="1:34" ht="15" customHeight="1" thickBot="1" x14ac:dyDescent="0.4">
      <c r="A28" s="142" t="s">
        <v>88</v>
      </c>
      <c r="B28" s="275"/>
      <c r="C28" s="276"/>
      <c r="D28" s="297"/>
      <c r="E28" s="278"/>
      <c r="F28" s="306"/>
      <c r="G28" s="309"/>
      <c r="H28" s="297"/>
      <c r="I28" s="370"/>
      <c r="J28" s="263"/>
      <c r="K28" s="300"/>
      <c r="L28" s="297"/>
      <c r="M28" s="278"/>
      <c r="N28" s="306"/>
      <c r="O28" s="300"/>
      <c r="P28" s="314"/>
      <c r="Q28" s="315"/>
      <c r="R28" s="315"/>
      <c r="S28" s="316"/>
      <c r="T28" s="348"/>
      <c r="U28" s="349"/>
      <c r="V28" s="350"/>
      <c r="W28" s="126"/>
      <c r="X28" s="127"/>
      <c r="Y28" s="128"/>
      <c r="Z28" s="136">
        <f t="shared" si="0"/>
        <v>0.66666666666666674</v>
      </c>
      <c r="AA28" s="137">
        <f t="shared" si="1"/>
        <v>0.79166666666666674</v>
      </c>
      <c r="AB28" s="144">
        <f t="shared" si="2"/>
        <v>1</v>
      </c>
      <c r="AC28" s="143">
        <f t="shared" si="3"/>
        <v>1.375</v>
      </c>
    </row>
    <row r="29" spans="1:34" ht="15" customHeight="1" thickBot="1" x14ac:dyDescent="0.4">
      <c r="A29" s="142" t="s">
        <v>89</v>
      </c>
      <c r="B29" s="280" t="s">
        <v>161</v>
      </c>
      <c r="C29" s="281"/>
      <c r="D29" s="298"/>
      <c r="E29" s="279"/>
      <c r="F29" s="307"/>
      <c r="G29" s="310"/>
      <c r="H29" s="298"/>
      <c r="I29" s="371"/>
      <c r="J29" s="264"/>
      <c r="K29" s="301"/>
      <c r="L29" s="298"/>
      <c r="M29" s="279"/>
      <c r="N29" s="307"/>
      <c r="O29" s="301"/>
      <c r="P29" s="317"/>
      <c r="Q29" s="318"/>
      <c r="R29" s="318"/>
      <c r="S29" s="319"/>
      <c r="T29" s="351"/>
      <c r="U29" s="352"/>
      <c r="V29" s="353"/>
      <c r="W29" s="126"/>
      <c r="X29" s="127"/>
      <c r="Y29" s="128"/>
      <c r="Z29" s="136">
        <f t="shared" si="0"/>
        <v>0.68750000000000011</v>
      </c>
      <c r="AA29" s="137">
        <f t="shared" si="1"/>
        <v>0.81250000000000011</v>
      </c>
      <c r="AB29" s="144">
        <f t="shared" si="2"/>
        <v>1.0208333333333335</v>
      </c>
      <c r="AC29" s="143">
        <f t="shared" si="3"/>
        <v>1.3958333333333335</v>
      </c>
    </row>
    <row r="30" spans="1:34" ht="15" customHeight="1" thickBot="1" x14ac:dyDescent="0.4">
      <c r="A30" s="145" t="s">
        <v>90</v>
      </c>
      <c r="B30" s="282"/>
      <c r="C30" s="283"/>
      <c r="D30" s="284" t="s">
        <v>73</v>
      </c>
      <c r="E30" s="285"/>
      <c r="F30" s="285"/>
      <c r="G30" s="286"/>
      <c r="H30" s="287" t="s">
        <v>271</v>
      </c>
      <c r="I30" s="288"/>
      <c r="J30" s="288"/>
      <c r="K30" s="289"/>
      <c r="L30" s="284" t="s">
        <v>73</v>
      </c>
      <c r="M30" s="285"/>
      <c r="N30" s="285"/>
      <c r="O30" s="286"/>
      <c r="P30" s="284" t="s">
        <v>73</v>
      </c>
      <c r="Q30" s="285"/>
      <c r="R30" s="285"/>
      <c r="S30" s="286"/>
      <c r="T30" s="126"/>
      <c r="U30" s="127"/>
      <c r="V30" s="128"/>
      <c r="W30" s="126"/>
      <c r="X30" s="127"/>
      <c r="Y30" s="128"/>
      <c r="Z30" s="136">
        <f t="shared" si="0"/>
        <v>0.70833333333333348</v>
      </c>
      <c r="AA30" s="137">
        <f t="shared" si="1"/>
        <v>0.83333333333333348</v>
      </c>
      <c r="AB30" s="144">
        <f t="shared" si="2"/>
        <v>1.0416666666666667</v>
      </c>
      <c r="AC30" s="143">
        <f t="shared" si="3"/>
        <v>1.416666666666667</v>
      </c>
    </row>
    <row r="31" spans="1:34" ht="15" customHeight="1" thickBot="1" x14ac:dyDescent="0.4">
      <c r="A31" s="135" t="s">
        <v>91</v>
      </c>
      <c r="B31" s="265" t="s">
        <v>92</v>
      </c>
      <c r="C31" s="266"/>
      <c r="D31" s="253" t="s">
        <v>92</v>
      </c>
      <c r="E31" s="254"/>
      <c r="F31" s="254"/>
      <c r="G31" s="255"/>
      <c r="H31" s="290"/>
      <c r="I31" s="291"/>
      <c r="J31" s="291"/>
      <c r="K31" s="292"/>
      <c r="L31" s="372" t="s">
        <v>222</v>
      </c>
      <c r="M31" s="373"/>
      <c r="N31" s="373"/>
      <c r="O31" s="374"/>
      <c r="P31" s="253" t="s">
        <v>92</v>
      </c>
      <c r="Q31" s="254"/>
      <c r="R31" s="254"/>
      <c r="S31" s="255"/>
      <c r="T31" s="126"/>
      <c r="U31" s="127"/>
      <c r="V31" s="128"/>
      <c r="W31" s="126"/>
      <c r="X31" s="127"/>
      <c r="Y31" s="128"/>
      <c r="Z31" s="136">
        <f t="shared" si="0"/>
        <v>0.72916666666666685</v>
      </c>
      <c r="AA31" s="137">
        <f t="shared" si="1"/>
        <v>0.85416666666666685</v>
      </c>
      <c r="AB31" s="144">
        <f t="shared" si="2"/>
        <v>1.0625000000000002</v>
      </c>
      <c r="AC31" s="143">
        <f t="shared" si="3"/>
        <v>1.4375000000000002</v>
      </c>
    </row>
    <row r="32" spans="1:34" ht="15" customHeight="1" x14ac:dyDescent="0.35">
      <c r="A32" s="135" t="s">
        <v>93</v>
      </c>
      <c r="B32" s="267"/>
      <c r="C32" s="268"/>
      <c r="D32" s="256"/>
      <c r="E32" s="257"/>
      <c r="F32" s="257"/>
      <c r="G32" s="258"/>
      <c r="H32" s="253" t="s">
        <v>92</v>
      </c>
      <c r="I32" s="254"/>
      <c r="J32" s="254"/>
      <c r="K32" s="255"/>
      <c r="L32" s="375"/>
      <c r="M32" s="376"/>
      <c r="N32" s="376"/>
      <c r="O32" s="377"/>
      <c r="P32" s="256"/>
      <c r="Q32" s="257"/>
      <c r="R32" s="257"/>
      <c r="S32" s="258"/>
      <c r="T32" s="126"/>
      <c r="U32" s="127"/>
      <c r="V32" s="128"/>
      <c r="W32" s="126"/>
      <c r="X32" s="127"/>
      <c r="Y32" s="128"/>
      <c r="Z32" s="136">
        <f t="shared" si="0"/>
        <v>0.75000000000000022</v>
      </c>
      <c r="AA32" s="138">
        <f t="shared" si="1"/>
        <v>0.87500000000000022</v>
      </c>
      <c r="AB32" s="144">
        <f t="shared" si="2"/>
        <v>1.0833333333333335</v>
      </c>
      <c r="AC32" s="143">
        <f t="shared" si="3"/>
        <v>1.4583333333333335</v>
      </c>
    </row>
    <row r="33" spans="1:29" ht="15" customHeight="1" x14ac:dyDescent="0.35">
      <c r="A33" s="135" t="s">
        <v>94</v>
      </c>
      <c r="B33" s="267"/>
      <c r="C33" s="268"/>
      <c r="D33" s="256"/>
      <c r="E33" s="257"/>
      <c r="F33" s="257"/>
      <c r="G33" s="258"/>
      <c r="H33" s="256"/>
      <c r="I33" s="257"/>
      <c r="J33" s="257"/>
      <c r="K33" s="258"/>
      <c r="L33" s="375"/>
      <c r="M33" s="376"/>
      <c r="N33" s="376"/>
      <c r="O33" s="377"/>
      <c r="P33" s="256"/>
      <c r="Q33" s="257"/>
      <c r="R33" s="257"/>
      <c r="S33" s="258"/>
      <c r="T33" s="126"/>
      <c r="U33" s="127"/>
      <c r="V33" s="128"/>
      <c r="W33" s="126"/>
      <c r="X33" s="127"/>
      <c r="Y33" s="128"/>
      <c r="Z33" s="136">
        <f t="shared" si="0"/>
        <v>0.77083333333333359</v>
      </c>
      <c r="AA33" s="138">
        <f t="shared" si="1"/>
        <v>0.89583333333333359</v>
      </c>
      <c r="AB33" s="144">
        <f t="shared" si="2"/>
        <v>1.104166666666667</v>
      </c>
      <c r="AC33" s="143">
        <f t="shared" si="3"/>
        <v>1.479166666666667</v>
      </c>
    </row>
    <row r="34" spans="1:29" ht="15" customHeight="1" thickBot="1" x14ac:dyDescent="0.4">
      <c r="A34" s="135" t="s">
        <v>95</v>
      </c>
      <c r="B34" s="267"/>
      <c r="C34" s="268"/>
      <c r="D34" s="256"/>
      <c r="E34" s="257"/>
      <c r="F34" s="257"/>
      <c r="G34" s="258"/>
      <c r="H34" s="256"/>
      <c r="I34" s="257"/>
      <c r="J34" s="257"/>
      <c r="K34" s="258"/>
      <c r="L34" s="378"/>
      <c r="M34" s="379"/>
      <c r="N34" s="379"/>
      <c r="O34" s="380"/>
      <c r="P34" s="256"/>
      <c r="Q34" s="257"/>
      <c r="R34" s="257"/>
      <c r="S34" s="258"/>
      <c r="T34" s="126"/>
      <c r="U34" s="127"/>
      <c r="V34" s="128"/>
      <c r="W34" s="126"/>
      <c r="X34" s="127"/>
      <c r="Y34" s="128"/>
      <c r="Z34" s="136">
        <f t="shared" si="0"/>
        <v>0.79166666666666696</v>
      </c>
      <c r="AA34" s="138">
        <f t="shared" si="1"/>
        <v>0.91666666666666696</v>
      </c>
      <c r="AB34" s="144">
        <f t="shared" si="2"/>
        <v>1.1250000000000002</v>
      </c>
      <c r="AC34" s="143">
        <f t="shared" si="3"/>
        <v>1.5000000000000004</v>
      </c>
    </row>
    <row r="35" spans="1:29" ht="15" customHeight="1" x14ac:dyDescent="0.35">
      <c r="A35" s="146" t="s">
        <v>96</v>
      </c>
      <c r="B35" s="267"/>
      <c r="C35" s="268"/>
      <c r="D35" s="256"/>
      <c r="E35" s="257"/>
      <c r="F35" s="257"/>
      <c r="G35" s="258"/>
      <c r="H35" s="256"/>
      <c r="I35" s="257"/>
      <c r="J35" s="257"/>
      <c r="K35" s="258"/>
      <c r="L35" s="381" t="s">
        <v>92</v>
      </c>
      <c r="M35" s="267"/>
      <c r="N35" s="267"/>
      <c r="O35" s="268"/>
      <c r="P35" s="256"/>
      <c r="Q35" s="257"/>
      <c r="R35" s="257"/>
      <c r="S35" s="258"/>
      <c r="T35" s="126"/>
      <c r="U35" s="127"/>
      <c r="V35" s="128"/>
      <c r="W35" s="126"/>
      <c r="X35" s="127"/>
      <c r="Y35" s="128"/>
      <c r="Z35" s="136">
        <f t="shared" si="0"/>
        <v>0.81250000000000033</v>
      </c>
      <c r="AA35" s="138">
        <f t="shared" si="1"/>
        <v>0.93750000000000033</v>
      </c>
      <c r="AB35" s="144">
        <f t="shared" si="2"/>
        <v>1.1458333333333337</v>
      </c>
      <c r="AC35" s="143">
        <f t="shared" si="3"/>
        <v>1.5208333333333337</v>
      </c>
    </row>
    <row r="36" spans="1:29" ht="15" customHeight="1" x14ac:dyDescent="0.35">
      <c r="A36" s="146" t="s">
        <v>97</v>
      </c>
      <c r="B36" s="267"/>
      <c r="C36" s="268"/>
      <c r="D36" s="256"/>
      <c r="E36" s="257"/>
      <c r="F36" s="257"/>
      <c r="G36" s="258"/>
      <c r="H36" s="256"/>
      <c r="I36" s="257"/>
      <c r="J36" s="257"/>
      <c r="K36" s="258"/>
      <c r="L36" s="381"/>
      <c r="M36" s="267"/>
      <c r="N36" s="267"/>
      <c r="O36" s="268"/>
      <c r="P36" s="256"/>
      <c r="Q36" s="257"/>
      <c r="R36" s="257"/>
      <c r="S36" s="258"/>
      <c r="T36" s="126"/>
      <c r="U36" s="127"/>
      <c r="V36" s="128"/>
      <c r="W36" s="126"/>
      <c r="X36" s="127"/>
      <c r="Y36" s="128"/>
      <c r="Z36" s="136">
        <f t="shared" si="0"/>
        <v>0.8333333333333337</v>
      </c>
      <c r="AA36" s="138">
        <f t="shared" si="1"/>
        <v>0.9583333333333337</v>
      </c>
      <c r="AB36" s="144">
        <f t="shared" si="2"/>
        <v>1.166666666666667</v>
      </c>
      <c r="AC36" s="143">
        <f t="shared" si="3"/>
        <v>1.541666666666667</v>
      </c>
    </row>
    <row r="37" spans="1:29" ht="15" customHeight="1" x14ac:dyDescent="0.35">
      <c r="A37" s="147" t="s">
        <v>98</v>
      </c>
      <c r="B37" s="267"/>
      <c r="C37" s="268"/>
      <c r="D37" s="256"/>
      <c r="E37" s="257"/>
      <c r="F37" s="257"/>
      <c r="G37" s="258"/>
      <c r="H37" s="256"/>
      <c r="I37" s="257"/>
      <c r="J37" s="257"/>
      <c r="K37" s="258"/>
      <c r="L37" s="381"/>
      <c r="M37" s="267"/>
      <c r="N37" s="267"/>
      <c r="O37" s="268"/>
      <c r="P37" s="256"/>
      <c r="Q37" s="257"/>
      <c r="R37" s="257"/>
      <c r="S37" s="258"/>
      <c r="T37" s="126"/>
      <c r="U37" s="127"/>
      <c r="V37" s="128"/>
      <c r="W37" s="126"/>
      <c r="X37" s="127"/>
      <c r="Y37" s="128"/>
      <c r="Z37" s="136">
        <f t="shared" si="0"/>
        <v>0.85416666666666707</v>
      </c>
      <c r="AA37" s="138">
        <f t="shared" si="1"/>
        <v>0.97916666666666707</v>
      </c>
      <c r="AB37" s="144">
        <f t="shared" si="2"/>
        <v>1.1875000000000004</v>
      </c>
      <c r="AC37" s="143">
        <f t="shared" si="3"/>
        <v>1.5625000000000004</v>
      </c>
    </row>
    <row r="38" spans="1:29" ht="15" customHeight="1" x14ac:dyDescent="0.35">
      <c r="A38" s="147" t="s">
        <v>99</v>
      </c>
      <c r="B38" s="267"/>
      <c r="C38" s="268"/>
      <c r="D38" s="256"/>
      <c r="E38" s="257"/>
      <c r="F38" s="257"/>
      <c r="G38" s="258"/>
      <c r="H38" s="256"/>
      <c r="I38" s="257"/>
      <c r="J38" s="257"/>
      <c r="K38" s="258"/>
      <c r="L38" s="381"/>
      <c r="M38" s="267"/>
      <c r="N38" s="267"/>
      <c r="O38" s="268"/>
      <c r="P38" s="256"/>
      <c r="Q38" s="257"/>
      <c r="R38" s="257"/>
      <c r="S38" s="258"/>
      <c r="T38" s="126"/>
      <c r="U38" s="127"/>
      <c r="V38" s="128"/>
      <c r="W38" s="126"/>
      <c r="X38" s="127"/>
      <c r="Y38" s="128"/>
      <c r="Z38" s="136">
        <f t="shared" si="0"/>
        <v>0.87500000000000044</v>
      </c>
      <c r="AA38" s="144">
        <f t="shared" si="1"/>
        <v>1.0000000000000004</v>
      </c>
      <c r="AB38" s="144">
        <f t="shared" si="2"/>
        <v>1.2083333333333337</v>
      </c>
      <c r="AC38" s="143">
        <f t="shared" si="3"/>
        <v>1.5833333333333339</v>
      </c>
    </row>
    <row r="39" spans="1:29" ht="15" customHeight="1" thickBot="1" x14ac:dyDescent="0.4">
      <c r="A39" s="148" t="s">
        <v>100</v>
      </c>
      <c r="B39" s="269"/>
      <c r="C39" s="270"/>
      <c r="D39" s="259"/>
      <c r="E39" s="260"/>
      <c r="F39" s="260"/>
      <c r="G39" s="261"/>
      <c r="H39" s="259"/>
      <c r="I39" s="260"/>
      <c r="J39" s="260"/>
      <c r="K39" s="261"/>
      <c r="L39" s="341"/>
      <c r="M39" s="269"/>
      <c r="N39" s="269"/>
      <c r="O39" s="270"/>
      <c r="P39" s="259"/>
      <c r="Q39" s="260"/>
      <c r="R39" s="260"/>
      <c r="S39" s="261"/>
      <c r="T39" s="149"/>
      <c r="U39" s="150"/>
      <c r="V39" s="151"/>
      <c r="W39" s="149"/>
      <c r="X39" s="150"/>
      <c r="Y39" s="151"/>
      <c r="Z39" s="209">
        <f t="shared" si="0"/>
        <v>0.89583333333333381</v>
      </c>
      <c r="AA39" s="152">
        <f t="shared" si="1"/>
        <v>1.0208333333333339</v>
      </c>
      <c r="AB39" s="152">
        <f t="shared" si="2"/>
        <v>1.2291666666666672</v>
      </c>
      <c r="AC39" s="153">
        <f t="shared" si="3"/>
        <v>1.6041666666666672</v>
      </c>
    </row>
    <row r="40" spans="1:29" s="51" customFormat="1" ht="15" customHeight="1" thickBot="1" x14ac:dyDescent="0.35">
      <c r="A40" s="198" t="s">
        <v>101</v>
      </c>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200"/>
    </row>
    <row r="41" spans="1:29" s="51" customFormat="1" x14ac:dyDescent="0.3">
      <c r="A41" s="154" t="s">
        <v>163</v>
      </c>
      <c r="B41" s="155" t="s">
        <v>147</v>
      </c>
      <c r="C41" s="156"/>
      <c r="D41" s="157"/>
      <c r="E41" s="157"/>
      <c r="F41" s="157"/>
      <c r="G41" s="157"/>
      <c r="H41" s="157"/>
      <c r="I41" s="158"/>
      <c r="J41" s="185"/>
      <c r="K41" s="185"/>
      <c r="L41" s="159" t="s">
        <v>102</v>
      </c>
      <c r="M41" s="155" t="s">
        <v>103</v>
      </c>
      <c r="N41" s="160"/>
      <c r="O41" s="160"/>
      <c r="P41" s="161"/>
      <c r="Q41" s="161"/>
      <c r="R41" s="161"/>
      <c r="S41" s="161"/>
      <c r="T41" s="162"/>
      <c r="U41" s="187"/>
      <c r="V41" s="185"/>
      <c r="W41" s="185"/>
      <c r="X41" s="187"/>
      <c r="Y41" s="188"/>
    </row>
    <row r="42" spans="1:29" s="51" customFormat="1" x14ac:dyDescent="0.3">
      <c r="A42" s="154" t="s">
        <v>37</v>
      </c>
      <c r="B42" s="163" t="s">
        <v>148</v>
      </c>
      <c r="C42" s="164"/>
      <c r="D42" s="165"/>
      <c r="E42" s="165"/>
      <c r="F42" s="165"/>
      <c r="G42" s="165"/>
      <c r="H42" s="165"/>
      <c r="I42" s="166"/>
      <c r="J42" s="185"/>
      <c r="K42" s="185"/>
      <c r="L42" s="159" t="s">
        <v>104</v>
      </c>
      <c r="M42" s="163" t="s">
        <v>105</v>
      </c>
      <c r="N42" s="167"/>
      <c r="O42" s="167"/>
      <c r="P42" s="168"/>
      <c r="Q42" s="168"/>
      <c r="R42" s="168"/>
      <c r="S42" s="168"/>
      <c r="T42" s="169"/>
      <c r="U42" s="187"/>
      <c r="V42" s="185"/>
      <c r="W42" s="185"/>
      <c r="X42" s="187"/>
      <c r="Y42" s="188"/>
    </row>
    <row r="43" spans="1:29" s="51" customFormat="1" x14ac:dyDescent="0.3">
      <c r="A43" s="154" t="s">
        <v>196</v>
      </c>
      <c r="B43" s="163" t="s">
        <v>197</v>
      </c>
      <c r="C43" s="170"/>
      <c r="D43" s="171"/>
      <c r="E43" s="171"/>
      <c r="F43" s="171"/>
      <c r="G43" s="171"/>
      <c r="H43" s="171"/>
      <c r="I43" s="172"/>
      <c r="J43" s="185"/>
      <c r="K43" s="185"/>
      <c r="L43" s="159" t="s">
        <v>106</v>
      </c>
      <c r="M43" s="163" t="s">
        <v>107</v>
      </c>
      <c r="N43" s="173"/>
      <c r="O43" s="173"/>
      <c r="P43" s="174"/>
      <c r="Q43" s="174"/>
      <c r="R43" s="174"/>
      <c r="S43" s="174"/>
      <c r="T43" s="169"/>
      <c r="U43" s="187"/>
      <c r="V43" s="185"/>
      <c r="W43" s="185"/>
      <c r="X43" s="187"/>
      <c r="Y43" s="188"/>
      <c r="Z43"/>
      <c r="AA43"/>
      <c r="AB43"/>
      <c r="AC43"/>
    </row>
    <row r="44" spans="1:29" s="51" customFormat="1" x14ac:dyDescent="0.3">
      <c r="A44" s="154" t="s">
        <v>135</v>
      </c>
      <c r="B44" s="163" t="s">
        <v>149</v>
      </c>
      <c r="C44" s="175"/>
      <c r="D44" s="176"/>
      <c r="E44" s="171"/>
      <c r="F44" s="171"/>
      <c r="G44" s="171"/>
      <c r="H44" s="171"/>
      <c r="I44" s="172"/>
      <c r="J44" s="185"/>
      <c r="K44" s="185"/>
      <c r="L44" s="159" t="s">
        <v>109</v>
      </c>
      <c r="M44" s="163" t="s">
        <v>110</v>
      </c>
      <c r="N44" s="177"/>
      <c r="O44" s="177"/>
      <c r="P44" s="178"/>
      <c r="Q44" s="178"/>
      <c r="R44" s="178"/>
      <c r="S44" s="178"/>
      <c r="T44" s="179"/>
      <c r="U44" s="187"/>
      <c r="V44" s="185"/>
      <c r="W44" s="185"/>
      <c r="X44" s="187"/>
      <c r="Y44" s="188"/>
      <c r="Z44"/>
      <c r="AA44"/>
      <c r="AB44"/>
      <c r="AC44"/>
    </row>
    <row r="45" spans="1:29" s="51" customFormat="1" x14ac:dyDescent="0.3">
      <c r="A45" s="154" t="s">
        <v>108</v>
      </c>
      <c r="B45" s="163" t="s">
        <v>198</v>
      </c>
      <c r="C45" s="170"/>
      <c r="D45" s="171"/>
      <c r="E45" s="171"/>
      <c r="F45" s="178"/>
      <c r="G45" s="171"/>
      <c r="H45" s="171"/>
      <c r="I45" s="172"/>
      <c r="J45" s="185"/>
      <c r="K45" s="185"/>
      <c r="L45" s="159" t="s">
        <v>199</v>
      </c>
      <c r="M45" s="163" t="s">
        <v>111</v>
      </c>
      <c r="N45" s="175"/>
      <c r="O45" s="175"/>
      <c r="P45" s="176"/>
      <c r="Q45" s="176"/>
      <c r="R45" s="176"/>
      <c r="S45" s="178"/>
      <c r="T45" s="179"/>
      <c r="U45" s="187"/>
      <c r="V45" s="185"/>
      <c r="W45" s="185"/>
      <c r="X45" s="187"/>
      <c r="Y45" s="188"/>
      <c r="Z45"/>
      <c r="AA45"/>
      <c r="AB45"/>
      <c r="AC45"/>
    </row>
    <row r="46" spans="1:29" s="51" customFormat="1" x14ac:dyDescent="0.3">
      <c r="A46" s="154" t="s">
        <v>200</v>
      </c>
      <c r="B46" s="163" t="s">
        <v>241</v>
      </c>
      <c r="C46" s="164"/>
      <c r="D46" s="180"/>
      <c r="E46" s="178"/>
      <c r="F46" s="178"/>
      <c r="G46" s="178"/>
      <c r="H46" s="178"/>
      <c r="I46" s="179"/>
      <c r="J46" s="185"/>
      <c r="K46" s="185"/>
      <c r="L46" s="159" t="s">
        <v>174</v>
      </c>
      <c r="M46" s="163" t="s">
        <v>175</v>
      </c>
      <c r="N46" s="177"/>
      <c r="O46" s="177"/>
      <c r="P46" s="178"/>
      <c r="Q46" s="181"/>
      <c r="R46" s="181"/>
      <c r="S46" s="181"/>
      <c r="T46" s="179"/>
      <c r="U46" s="187"/>
      <c r="V46" s="185"/>
      <c r="W46" s="185"/>
      <c r="X46" s="187"/>
      <c r="Y46" s="188"/>
      <c r="Z46"/>
      <c r="AA46"/>
      <c r="AB46"/>
      <c r="AC46"/>
    </row>
    <row r="47" spans="1:29" s="51" customFormat="1" x14ac:dyDescent="0.3">
      <c r="A47" s="154" t="s">
        <v>112</v>
      </c>
      <c r="B47" s="163" t="s">
        <v>150</v>
      </c>
      <c r="C47" s="164"/>
      <c r="D47" s="178"/>
      <c r="E47" s="176"/>
      <c r="F47" s="178"/>
      <c r="G47" s="178"/>
      <c r="H47" s="178"/>
      <c r="I47" s="179"/>
      <c r="J47" s="185"/>
      <c r="K47" s="185"/>
      <c r="L47" s="159"/>
      <c r="M47" s="163"/>
      <c r="N47" s="177"/>
      <c r="O47" s="177"/>
      <c r="P47" s="181"/>
      <c r="Q47" s="176"/>
      <c r="R47" s="176"/>
      <c r="S47" s="176"/>
      <c r="T47" s="182"/>
      <c r="U47" s="187"/>
      <c r="V47" s="185"/>
      <c r="W47" s="185"/>
      <c r="X47" s="187"/>
      <c r="Y47" s="188"/>
      <c r="Z47"/>
      <c r="AA47"/>
      <c r="AB47"/>
      <c r="AC47"/>
    </row>
    <row r="48" spans="1:29" s="51" customFormat="1" x14ac:dyDescent="0.3">
      <c r="A48" s="154" t="s">
        <v>113</v>
      </c>
      <c r="B48" s="163" t="s">
        <v>151</v>
      </c>
      <c r="C48" s="164"/>
      <c r="D48" s="181"/>
      <c r="E48" s="178"/>
      <c r="F48" s="176"/>
      <c r="G48" s="181"/>
      <c r="H48" s="178"/>
      <c r="I48" s="179"/>
      <c r="J48" s="185"/>
      <c r="K48" s="185"/>
      <c r="L48" s="159"/>
      <c r="M48" s="163"/>
      <c r="N48" s="177"/>
      <c r="O48" s="177"/>
      <c r="P48" s="181"/>
      <c r="Q48" s="176"/>
      <c r="R48" s="176"/>
      <c r="S48" s="176"/>
      <c r="T48" s="182"/>
      <c r="U48" s="187"/>
      <c r="V48" s="185"/>
      <c r="W48" s="185"/>
      <c r="X48" s="187"/>
      <c r="Y48" s="188"/>
      <c r="Z48"/>
      <c r="AA48"/>
      <c r="AB48"/>
      <c r="AC48"/>
    </row>
    <row r="49" spans="1:29" s="51" customFormat="1" x14ac:dyDescent="0.3">
      <c r="A49" s="154" t="s">
        <v>20</v>
      </c>
      <c r="B49" s="163" t="s">
        <v>114</v>
      </c>
      <c r="C49" s="164"/>
      <c r="D49" s="176"/>
      <c r="E49" s="176"/>
      <c r="F49" s="181"/>
      <c r="G49" s="181"/>
      <c r="H49" s="181"/>
      <c r="I49" s="183"/>
      <c r="J49" s="185"/>
      <c r="K49" s="185"/>
      <c r="L49" s="159"/>
      <c r="M49" s="163"/>
      <c r="N49" s="184"/>
      <c r="O49" s="184"/>
      <c r="P49" s="176"/>
      <c r="Q49" s="176"/>
      <c r="R49" s="176"/>
      <c r="S49" s="176"/>
      <c r="T49" s="182"/>
      <c r="U49" s="187"/>
      <c r="V49" s="185"/>
      <c r="W49" s="185"/>
      <c r="X49" s="187"/>
      <c r="Y49" s="188"/>
      <c r="Z49"/>
      <c r="AA49"/>
      <c r="AB49"/>
      <c r="AC49"/>
    </row>
    <row r="50" spans="1:29" s="51" customFormat="1" x14ac:dyDescent="0.3">
      <c r="A50" s="154" t="s">
        <v>210</v>
      </c>
      <c r="B50" s="163" t="s">
        <v>209</v>
      </c>
      <c r="C50" s="170"/>
      <c r="D50" s="176"/>
      <c r="E50" s="176"/>
      <c r="F50" s="176"/>
      <c r="G50" s="181"/>
      <c r="H50" s="181"/>
      <c r="I50" s="183"/>
      <c r="J50" s="185"/>
      <c r="K50" s="185"/>
      <c r="L50" s="159"/>
      <c r="M50" s="163"/>
      <c r="N50" s="186"/>
      <c r="O50" s="186"/>
      <c r="P50" s="176"/>
      <c r="Q50" s="176"/>
      <c r="R50" s="176"/>
      <c r="S50" s="176"/>
      <c r="T50" s="182"/>
      <c r="U50" s="187"/>
      <c r="V50" s="185"/>
      <c r="W50" s="185"/>
      <c r="X50" s="187"/>
      <c r="Y50" s="188"/>
      <c r="Z50"/>
      <c r="AA50"/>
      <c r="AB50"/>
      <c r="AC50"/>
    </row>
    <row r="51" spans="1:29" s="51" customFormat="1" x14ac:dyDescent="0.3">
      <c r="A51" s="154" t="s">
        <v>240</v>
      </c>
      <c r="B51" s="163" t="s">
        <v>242</v>
      </c>
      <c r="C51" s="170"/>
      <c r="D51" s="176"/>
      <c r="E51" s="176"/>
      <c r="F51" s="176"/>
      <c r="G51" s="176"/>
      <c r="H51" s="181"/>
      <c r="I51" s="183"/>
      <c r="J51" s="185"/>
      <c r="K51" s="185"/>
      <c r="L51" s="159"/>
      <c r="M51" s="163"/>
      <c r="N51" s="175"/>
      <c r="O51" s="175"/>
      <c r="P51" s="176"/>
      <c r="Q51" s="176"/>
      <c r="R51" s="176"/>
      <c r="S51" s="176"/>
      <c r="T51" s="182"/>
      <c r="U51" s="187"/>
      <c r="V51" s="185"/>
      <c r="W51" s="185"/>
      <c r="X51" s="187"/>
      <c r="Y51" s="188"/>
      <c r="Z51"/>
      <c r="AA51"/>
      <c r="AB51"/>
      <c r="AC51"/>
    </row>
    <row r="52" spans="1:29" s="51" customFormat="1" ht="13.5" thickBot="1" x14ac:dyDescent="0.35">
      <c r="A52" s="207"/>
      <c r="B52" s="189"/>
      <c r="C52" s="190"/>
      <c r="D52" s="191"/>
      <c r="E52" s="191"/>
      <c r="F52" s="191"/>
      <c r="G52" s="191"/>
      <c r="H52" s="191"/>
      <c r="I52" s="192"/>
      <c r="J52" s="185"/>
      <c r="K52" s="185"/>
      <c r="L52" s="201"/>
      <c r="M52" s="193"/>
      <c r="N52" s="194"/>
      <c r="O52" s="194"/>
      <c r="P52" s="195"/>
      <c r="Q52" s="195"/>
      <c r="R52" s="195"/>
      <c r="S52" s="195"/>
      <c r="T52" s="196"/>
      <c r="U52" s="187"/>
      <c r="V52" s="185"/>
      <c r="W52" s="185"/>
      <c r="X52" s="187"/>
      <c r="Y52" s="188"/>
      <c r="Z52"/>
      <c r="AA52"/>
      <c r="AB52"/>
      <c r="AC52"/>
    </row>
    <row r="53" spans="1:29" s="51" customFormat="1" ht="13.5" thickBot="1" x14ac:dyDescent="0.35">
      <c r="A53" s="206"/>
      <c r="B53" s="202"/>
      <c r="C53" s="202"/>
      <c r="D53" s="202"/>
      <c r="E53" s="202"/>
      <c r="F53" s="202"/>
      <c r="G53" s="202"/>
      <c r="H53" s="202"/>
      <c r="I53" s="202"/>
      <c r="J53" s="202"/>
      <c r="K53" s="202"/>
      <c r="L53" s="203"/>
      <c r="M53" s="203"/>
      <c r="N53" s="203"/>
      <c r="O53" s="203"/>
      <c r="P53" s="203"/>
      <c r="Q53" s="203"/>
      <c r="R53" s="203"/>
      <c r="S53" s="203"/>
      <c r="T53" s="204"/>
      <c r="U53" s="204"/>
      <c r="V53" s="203"/>
      <c r="W53" s="204"/>
      <c r="X53" s="204"/>
      <c r="Y53" s="205"/>
    </row>
    <row r="54" spans="1:29" s="51" customFormat="1" x14ac:dyDescent="0.3">
      <c r="L54" s="197"/>
      <c r="M54" s="197"/>
      <c r="N54" s="197"/>
      <c r="O54" s="197"/>
      <c r="P54" s="197"/>
      <c r="Q54" s="197"/>
      <c r="R54" s="197"/>
      <c r="S54" s="197"/>
    </row>
    <row r="55" spans="1:29" s="51" customFormat="1" x14ac:dyDescent="0.3">
      <c r="L55" s="197"/>
      <c r="M55" s="197"/>
      <c r="N55" s="197"/>
      <c r="O55" s="197"/>
      <c r="P55" s="197"/>
      <c r="Q55" s="197"/>
      <c r="R55" s="197"/>
      <c r="S55" s="197"/>
    </row>
    <row r="56" spans="1:29" s="51" customFormat="1" x14ac:dyDescent="0.3">
      <c r="L56" s="197"/>
      <c r="M56" s="197"/>
      <c r="N56" s="197"/>
      <c r="O56" s="197"/>
      <c r="P56" s="197"/>
      <c r="Q56" s="197"/>
      <c r="R56" s="197"/>
      <c r="S56" s="197"/>
    </row>
    <row r="57" spans="1:29" s="51" customFormat="1" x14ac:dyDescent="0.3">
      <c r="L57" s="197"/>
      <c r="M57" s="197"/>
      <c r="N57" s="197"/>
      <c r="O57" s="197"/>
      <c r="P57" s="197"/>
      <c r="Q57" s="197"/>
      <c r="R57" s="197"/>
      <c r="S57" s="197"/>
    </row>
    <row r="58" spans="1:29" s="51" customFormat="1" ht="12.75" customHeight="1" x14ac:dyDescent="0.3">
      <c r="L58" s="197"/>
      <c r="M58" s="197"/>
      <c r="N58" s="197"/>
      <c r="O58" s="197"/>
      <c r="P58" s="197"/>
      <c r="Q58" s="197"/>
      <c r="R58" s="197"/>
      <c r="S58" s="197"/>
    </row>
    <row r="59" spans="1:29" s="51" customFormat="1" ht="15.75" customHeight="1" x14ac:dyDescent="0.3">
      <c r="L59" s="197"/>
      <c r="M59" s="197"/>
      <c r="N59" s="197"/>
      <c r="O59" s="197"/>
      <c r="P59" s="197"/>
      <c r="Q59" s="197"/>
      <c r="R59" s="197"/>
      <c r="S59" s="197"/>
    </row>
    <row r="60" spans="1:29" s="51" customFormat="1" ht="12.75" customHeight="1" x14ac:dyDescent="0.3">
      <c r="L60" s="197"/>
      <c r="M60" s="197"/>
      <c r="N60" s="197"/>
      <c r="O60" s="197"/>
      <c r="P60" s="197"/>
      <c r="Q60" s="197"/>
      <c r="R60" s="197"/>
      <c r="S60" s="197"/>
    </row>
    <row r="61" spans="1:29" s="51" customFormat="1" ht="15.75" customHeight="1" x14ac:dyDescent="0.3"/>
    <row r="62" spans="1:29" s="51" customFormat="1" ht="15.75" customHeight="1" x14ac:dyDescent="0.3"/>
    <row r="63" spans="1:29" s="51" customFormat="1" ht="13.5" customHeight="1" x14ac:dyDescent="0.3"/>
    <row r="64" spans="1:29" s="51" customFormat="1" ht="15.75" customHeight="1" x14ac:dyDescent="0.3"/>
    <row r="65" spans="1:25" s="51" customFormat="1" ht="12.75" customHeight="1" x14ac:dyDescent="0.3"/>
    <row r="66" spans="1:25"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3">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3">
      <c r="B69" s="51"/>
      <c r="C69" s="51"/>
      <c r="D69" s="51"/>
      <c r="E69" s="51"/>
      <c r="F69" s="51"/>
      <c r="G69" s="51"/>
      <c r="H69" s="51"/>
      <c r="I69" s="51"/>
      <c r="J69" s="51"/>
      <c r="K69" s="51"/>
      <c r="L69" s="51"/>
      <c r="M69" s="51"/>
      <c r="N69" s="51"/>
      <c r="O69" s="51"/>
      <c r="P69" s="51"/>
      <c r="Q69" s="51"/>
      <c r="R69" s="51"/>
      <c r="S69" s="51"/>
      <c r="T69" s="51"/>
      <c r="W69" s="51"/>
    </row>
    <row r="70" spans="1:25" x14ac:dyDescent="0.3">
      <c r="B70" s="51"/>
      <c r="C70" s="51"/>
      <c r="D70" s="51"/>
      <c r="E70" s="51"/>
    </row>
    <row r="71" spans="1:25" x14ac:dyDescent="0.3">
      <c r="B71" s="51"/>
      <c r="C71" s="51"/>
      <c r="D71" s="51"/>
      <c r="E71" s="51"/>
    </row>
  </sheetData>
  <mergeCells count="103">
    <mergeCell ref="L26:L29"/>
    <mergeCell ref="P21:P24"/>
    <mergeCell ref="P15:P18"/>
    <mergeCell ref="P31:S39"/>
    <mergeCell ref="P14:S14"/>
    <mergeCell ref="L15:O16"/>
    <mergeCell ref="L17:O18"/>
    <mergeCell ref="O21:O24"/>
    <mergeCell ref="L31:O34"/>
    <mergeCell ref="L35:O39"/>
    <mergeCell ref="P25:S25"/>
    <mergeCell ref="L30:O30"/>
    <mergeCell ref="N26:N29"/>
    <mergeCell ref="P30:S30"/>
    <mergeCell ref="T6:V6"/>
    <mergeCell ref="P5:S5"/>
    <mergeCell ref="L5:O5"/>
    <mergeCell ref="S21:S24"/>
    <mergeCell ref="Q10:Q13"/>
    <mergeCell ref="S10:S13"/>
    <mergeCell ref="R10:R13"/>
    <mergeCell ref="P8:S9"/>
    <mergeCell ref="R21:R24"/>
    <mergeCell ref="S15:S18"/>
    <mergeCell ref="R15:R18"/>
    <mergeCell ref="P10:P13"/>
    <mergeCell ref="M12:M13"/>
    <mergeCell ref="N12:N13"/>
    <mergeCell ref="O12:O13"/>
    <mergeCell ref="M21:M24"/>
    <mergeCell ref="N21:N24"/>
    <mergeCell ref="L19:O20"/>
    <mergeCell ref="Z5:AC6"/>
    <mergeCell ref="I21:I24"/>
    <mergeCell ref="H26:H29"/>
    <mergeCell ref="J15:J18"/>
    <mergeCell ref="P26:S29"/>
    <mergeCell ref="L14:O14"/>
    <mergeCell ref="L21:L24"/>
    <mergeCell ref="O26:O29"/>
    <mergeCell ref="Q15:Q18"/>
    <mergeCell ref="L25:O25"/>
    <mergeCell ref="M26:M29"/>
    <mergeCell ref="J21:J24"/>
    <mergeCell ref="Q21:Q24"/>
    <mergeCell ref="L8:O9"/>
    <mergeCell ref="L12:L13"/>
    <mergeCell ref="L10:O11"/>
    <mergeCell ref="T20:V29"/>
    <mergeCell ref="P19:S20"/>
    <mergeCell ref="I26:I29"/>
    <mergeCell ref="W5:Y5"/>
    <mergeCell ref="W6:Y6"/>
    <mergeCell ref="T5:V5"/>
    <mergeCell ref="L6:O6"/>
    <mergeCell ref="P6:S6"/>
    <mergeCell ref="A2:A4"/>
    <mergeCell ref="B5:C5"/>
    <mergeCell ref="D5:G5"/>
    <mergeCell ref="H5:K5"/>
    <mergeCell ref="B6:C6"/>
    <mergeCell ref="B7:C7"/>
    <mergeCell ref="D6:G6"/>
    <mergeCell ref="D21:D24"/>
    <mergeCell ref="H19:K20"/>
    <mergeCell ref="H15:H18"/>
    <mergeCell ref="E21:E24"/>
    <mergeCell ref="F21:F24"/>
    <mergeCell ref="D19:G20"/>
    <mergeCell ref="H6:K6"/>
    <mergeCell ref="H14:K14"/>
    <mergeCell ref="H10:H13"/>
    <mergeCell ref="D8:G9"/>
    <mergeCell ref="H8:K9"/>
    <mergeCell ref="A5:A7"/>
    <mergeCell ref="D10:G13"/>
    <mergeCell ref="D14:G14"/>
    <mergeCell ref="I10:I13"/>
    <mergeCell ref="J10:J13"/>
    <mergeCell ref="K10:K13"/>
    <mergeCell ref="B22:C23"/>
    <mergeCell ref="H25:K25"/>
    <mergeCell ref="I15:I18"/>
    <mergeCell ref="G21:G24"/>
    <mergeCell ref="D26:D29"/>
    <mergeCell ref="K21:K24"/>
    <mergeCell ref="H21:H24"/>
    <mergeCell ref="F26:F29"/>
    <mergeCell ref="K26:K29"/>
    <mergeCell ref="K15:K18"/>
    <mergeCell ref="G26:G29"/>
    <mergeCell ref="D16:G18"/>
    <mergeCell ref="D15:G15"/>
    <mergeCell ref="D31:G39"/>
    <mergeCell ref="J26:J29"/>
    <mergeCell ref="B31:C39"/>
    <mergeCell ref="B26:C28"/>
    <mergeCell ref="E26:E29"/>
    <mergeCell ref="B29:C30"/>
    <mergeCell ref="D25:G25"/>
    <mergeCell ref="D30:G30"/>
    <mergeCell ref="H30:K31"/>
    <mergeCell ref="H32:K39"/>
  </mergeCells>
  <hyperlinks>
    <hyperlink ref="B7:C7" r:id="rId1" display="Virtual Rm 1" xr:uid="{7FDB1902-BF2D-495D-A704-1261DC0E426B}"/>
    <hyperlink ref="G7" r:id="rId2" xr:uid="{8155F632-71E1-49A7-A3B7-C3C14EB108B3}"/>
    <hyperlink ref="E7" r:id="rId3" xr:uid="{21D9D2F7-943E-4F73-9FD0-600352AE2CB8}"/>
    <hyperlink ref="D7" r:id="rId4" xr:uid="{EA605CF2-F4F6-48A1-A4DF-4CCEB40E0771}"/>
    <hyperlink ref="F7" r:id="rId5" xr:uid="{4B8BBECE-A16B-4F13-B8EF-E58A9EE35221}"/>
    <hyperlink ref="B26:C28" r:id="rId6" display="WIRELESS CHAIRS MTG" xr:uid="{51D63788-3E3B-46AF-B53F-A81C21A38BE4}"/>
    <hyperlink ref="K7" r:id="rId7" xr:uid="{6A9AB713-B3E0-4767-9DE7-2E1A15D2932F}"/>
    <hyperlink ref="I7" r:id="rId8" xr:uid="{91F00890-AC0F-4577-A14E-A97791FC3371}"/>
    <hyperlink ref="H7" r:id="rId9" xr:uid="{7CE8B6C1-62A8-4D1D-B657-0A4402AB5D0E}"/>
    <hyperlink ref="J7" r:id="rId10" xr:uid="{4B9A82C4-AC3F-46DE-987D-6AC220F417CB}"/>
    <hyperlink ref="O7" r:id="rId11" xr:uid="{5565AB43-62B2-4884-9B59-F38F3DF9BD4A}"/>
    <hyperlink ref="M7" r:id="rId12" xr:uid="{B4637F0F-8000-40EB-86FE-29C24E31BFD3}"/>
    <hyperlink ref="L7" r:id="rId13" xr:uid="{D930AC08-7106-4F02-B05A-D8416625CC85}"/>
    <hyperlink ref="N7" r:id="rId14" xr:uid="{D0FF7F98-ED0A-42F1-BB97-CD2F3BD42309}"/>
    <hyperlink ref="S7" r:id="rId15" xr:uid="{0CCE71CD-AAF3-4838-8635-457E0FCE0684}"/>
    <hyperlink ref="Q7" r:id="rId16" xr:uid="{C638AABE-58E6-4CDF-B12C-6FFE5800BF44}"/>
    <hyperlink ref="P7" r:id="rId17" xr:uid="{97EF3825-6C0C-43EE-AEC8-7F5244C37AD2}"/>
    <hyperlink ref="R7" r:id="rId18" xr:uid="{F059F5FA-468E-4437-BB8D-D1D1F2FC93C0}"/>
    <hyperlink ref="H30" r:id="rId19" display="802.15/802.1 Joint Mtg." xr:uid="{8F303407-F8CB-4970-AB9D-BB9CD952751B}"/>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2024-03-11T00:32:50Z</dcterms:modified>
  <cp:category/>
</cp:coreProperties>
</file>