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38DF14D4-65E4-4FC7-BC4B-477F337AE958}" xr6:coauthVersionLast="47" xr6:coauthVersionMax="47" xr10:uidLastSave="{00000000-0000-0000-0000-000000000000}"/>
  <bookViews>
    <workbookView xWindow="2124" yWindow="144" windowWidth="18360" windowHeight="11868" tabRatio="913" firstSheet="1" activeTab="3"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19" l="1"/>
  <c r="F28" i="419" s="1"/>
  <c r="F29" i="419" s="1"/>
  <c r="D17" i="422"/>
  <c r="F23" i="422"/>
  <c r="F17" i="422"/>
  <c r="F23" i="421"/>
  <c r="F12" i="421"/>
  <c r="F12" i="422"/>
  <c r="D5" i="422"/>
  <c r="C44" i="419"/>
  <c r="C31" i="422" s="1"/>
  <c r="F4" i="419"/>
  <c r="C33" i="419"/>
  <c r="C32" i="419"/>
  <c r="C22" i="423"/>
  <c r="B7" i="423"/>
  <c r="Z9" i="427"/>
  <c r="AC9" i="427" s="1"/>
  <c r="AC8" i="427"/>
  <c r="AB8" i="427"/>
  <c r="AA8" i="427"/>
  <c r="B6" i="427"/>
  <c r="D6" i="427" s="1"/>
  <c r="H6" i="427" s="1"/>
  <c r="L6" i="427" s="1"/>
  <c r="P6" i="427" s="1"/>
  <c r="T6" i="427" s="1"/>
  <c r="W6" i="427" s="1"/>
  <c r="Z10" i="427" l="1"/>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C13" i="414"/>
  <c r="A1" i="428" l="1"/>
  <c r="C40" i="419"/>
  <c r="C39" i="419"/>
  <c r="B29" i="423"/>
  <c r="C18" i="414"/>
  <c r="C17" i="414"/>
  <c r="C14" i="414"/>
  <c r="C16" i="414"/>
  <c r="C15" i="414"/>
  <c r="C10" i="414"/>
  <c r="C9" i="414"/>
  <c r="B25" i="423"/>
  <c r="C46" i="421"/>
  <c r="F4" i="421"/>
  <c r="C25" i="419"/>
  <c r="C18" i="422" l="1"/>
  <c r="A2" i="421"/>
  <c r="A2" i="422"/>
  <c r="A2" i="423"/>
  <c r="A2" i="419"/>
  <c r="B40" i="421" l="1"/>
  <c r="B39" i="421"/>
  <c r="B38" i="421"/>
  <c r="B37" i="421"/>
  <c r="B36" i="421"/>
  <c r="B35" i="421"/>
  <c r="B34" i="421"/>
  <c r="B33" i="421"/>
  <c r="B32" i="421"/>
  <c r="B31" i="421"/>
  <c r="B30" i="421"/>
  <c r="B29" i="421"/>
  <c r="B28" i="421"/>
  <c r="B27" i="421"/>
  <c r="A40" i="421"/>
  <c r="A39" i="421"/>
  <c r="B30" i="423"/>
  <c r="B14" i="423"/>
  <c r="C30" i="423"/>
  <c r="C45" i="419"/>
  <c r="C32" i="421" s="1"/>
  <c r="G32" i="421" s="1"/>
  <c r="D50" i="421"/>
  <c r="D48" i="421"/>
  <c r="D46" i="421"/>
  <c r="D46" i="422"/>
  <c r="D44" i="422"/>
  <c r="D42" i="422"/>
  <c r="C31" i="423"/>
  <c r="C29" i="423"/>
  <c r="C28" i="423"/>
  <c r="C27" i="423"/>
  <c r="C26" i="423"/>
  <c r="C25" i="423"/>
  <c r="C24" i="423"/>
  <c r="C23" i="423"/>
  <c r="C21" i="423"/>
  <c r="C20" i="423"/>
  <c r="C19" i="423"/>
  <c r="C18" i="423"/>
  <c r="C17" i="423"/>
  <c r="C16" i="423"/>
  <c r="C15" i="423"/>
  <c r="C14" i="423"/>
  <c r="C13" i="423"/>
  <c r="C12" i="423"/>
  <c r="C11" i="423"/>
  <c r="B5" i="423"/>
  <c r="A38" i="421" l="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50" i="419"/>
  <c r="D37" i="421" s="1"/>
  <c r="D49" i="419"/>
  <c r="D36" i="421" s="1"/>
  <c r="C50" i="419"/>
  <c r="C37" i="421" s="1"/>
  <c r="G37" i="421" s="1"/>
  <c r="C49" i="419"/>
  <c r="B21" i="423"/>
  <c r="B20" i="423"/>
  <c r="C37" i="422" l="1"/>
  <c r="C36" i="422"/>
  <c r="C36" i="421"/>
  <c r="G36" i="421" s="1"/>
  <c r="D37" i="422"/>
  <c r="D36" i="422"/>
  <c r="D25" i="419" l="1"/>
  <c r="D14" i="422" s="1"/>
  <c r="D14" i="421" l="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3" i="419"/>
  <c r="D52" i="419"/>
  <c r="D51" i="419"/>
  <c r="D38" i="421" s="1"/>
  <c r="D48" i="419"/>
  <c r="D35" i="421" s="1"/>
  <c r="D47" i="419"/>
  <c r="D34" i="421" s="1"/>
  <c r="D46" i="419"/>
  <c r="D33" i="421" s="1"/>
  <c r="D45" i="419"/>
  <c r="D32" i="421" s="1"/>
  <c r="D44" i="419"/>
  <c r="D31" i="421" s="1"/>
  <c r="D43" i="419"/>
  <c r="D30" i="421" s="1"/>
  <c r="D42" i="419"/>
  <c r="D29" i="421" s="1"/>
  <c r="D41" i="419"/>
  <c r="D28" i="421" s="1"/>
  <c r="D40" i="419"/>
  <c r="D27" i="421" s="1"/>
  <c r="D39" i="419"/>
  <c r="D26" i="422" s="1"/>
  <c r="C53" i="419"/>
  <c r="C52" i="419"/>
  <c r="C51" i="419"/>
  <c r="C38" i="422" s="1"/>
  <c r="C48" i="419"/>
  <c r="C47" i="419"/>
  <c r="C46" i="419"/>
  <c r="C32" i="422"/>
  <c r="C43" i="419"/>
  <c r="C42" i="419"/>
  <c r="C41" i="419"/>
  <c r="C26" i="422"/>
  <c r="C27" i="422" l="1"/>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1"/>
  <c r="G31" i="421" s="1"/>
  <c r="C33" i="422"/>
  <c r="C33" i="421"/>
  <c r="G33" i="421" s="1"/>
  <c r="C34" i="422"/>
  <c r="C34" i="421"/>
  <c r="G34" i="421" s="1"/>
  <c r="D28" i="422"/>
  <c r="D35" i="422"/>
  <c r="D29" i="422"/>
  <c r="D30" i="422"/>
  <c r="D38" i="422"/>
  <c r="D27" i="422"/>
  <c r="D31" i="422"/>
  <c r="D32" i="422"/>
  <c r="D33" i="422"/>
  <c r="D34" i="422"/>
  <c r="C14" i="421" l="1"/>
  <c r="C14" i="422"/>
  <c r="D25" i="421" l="1"/>
  <c r="D26" i="421"/>
  <c r="C13" i="422"/>
  <c r="D5" i="421"/>
  <c r="C13" i="421" l="1"/>
  <c r="C26" i="421"/>
  <c r="G26" i="421" s="1"/>
  <c r="D23" i="421" l="1"/>
  <c r="D17" i="421"/>
  <c r="C4" i="421"/>
  <c r="D25" i="422"/>
  <c r="C16" i="422"/>
  <c r="C16" i="421" s="1"/>
  <c r="D4" i="421"/>
  <c r="C11" i="421"/>
  <c r="C10" i="421"/>
  <c r="C9" i="421"/>
  <c r="C8" i="421"/>
  <c r="C5" i="421"/>
  <c r="C46" i="422"/>
  <c r="D23" i="422"/>
  <c r="D4" i="422"/>
  <c r="C22" i="422"/>
  <c r="C22" i="421" s="1"/>
  <c r="C11" i="422"/>
  <c r="C10" i="422"/>
  <c r="C9" i="422"/>
  <c r="C5" i="422"/>
  <c r="C4" i="422"/>
  <c r="C21" i="422"/>
  <c r="C21" i="421" s="1"/>
  <c r="C20" i="422"/>
  <c r="C20" i="421" s="1"/>
  <c r="C19" i="422"/>
  <c r="C19" i="421" s="1"/>
  <c r="C18" i="421"/>
  <c r="C17" i="422"/>
  <c r="C17" i="421" s="1"/>
  <c r="A1" i="419" l="1"/>
  <c r="A1" i="413" l="1"/>
  <c r="A1" i="421"/>
  <c r="A1" i="422"/>
  <c r="A1" i="423"/>
  <c r="A1" i="414"/>
  <c r="F4" i="422"/>
  <c r="F5" i="422" s="1"/>
  <c r="F13" i="422" s="1"/>
  <c r="F14" i="422" s="1"/>
  <c r="F15" i="422" s="1"/>
  <c r="F16"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F13" i="421" s="1"/>
  <c r="F14" i="421" s="1"/>
  <c r="F15" i="421" s="1"/>
  <c r="F16" i="421" s="1"/>
  <c r="F17"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 i="419" l="1"/>
  <c r="F12" i="419" l="1"/>
  <c r="F13" i="419" s="1"/>
  <c r="F16" i="419" s="1"/>
  <c r="F17" i="419" s="1"/>
  <c r="F18" i="419" s="1"/>
  <c r="F19" i="419" s="1"/>
  <c r="F20" i="419" s="1"/>
  <c r="F21" i="419" s="1"/>
  <c r="F22" i="419" s="1"/>
  <c r="F23" i="419" s="1"/>
  <c r="F24" i="419" s="1"/>
  <c r="F25" i="419" s="1"/>
  <c r="F26" i="419" s="1"/>
  <c r="F30" i="419" l="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alcChain>
</file>

<file path=xl/sharedStrings.xml><?xml version="1.0" encoding="utf-8"?>
<sst xmlns="http://schemas.openxmlformats.org/spreadsheetml/2006/main" count="544" uniqueCount="277">
  <si>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</si>
  <si>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</si>
  <si>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</si>
  <si>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</si>
  <si>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</si>
  <si>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</si>
  <si>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</si>
  <si>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</si>
  <si>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</si>
  <si>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</si>
  <si>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</si>
  <si>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</si>
  <si>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</si>
  <si>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</si>
  <si>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</si>
  <si>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</si>
  <si>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</si>
  <si>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</si>
  <si>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</si>
  <si>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</si>
  <si>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</si>
  <si>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</si>
  <si>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</si>
  <si>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</si>
  <si>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</si>
  <si>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</si>
  <si>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</si>
  <si>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</si>
  <si>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</si>
  <si>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</si>
  <si>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</si>
  <si>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</si>
  <si>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</si>
  <si>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</si>
  <si>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</si>
  <si>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</si>
  <si>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</si>
  <si>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</si>
  <si>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</si>
  <si>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</si>
  <si>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</si>
  <si>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</si>
  <si>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</si>
  <si>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</si>
  <si>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</si>
  <si>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</si>
  <si>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</si>
  <si>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</si>
  <si>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</si>
  <si>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</si>
  <si>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</si>
  <si>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</si>
  <si>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</si>
  <si>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</si>
  <si>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</si>
  <si>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</si>
  <si>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</si>
  <si>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</si>
  <si>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</si>
  <si>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</si>
  <si>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</si>
  <si>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</si>
  <si>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</si>
  <si>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</si>
  <si>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</si>
  <si>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</si>
  <si>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</si>
  <si>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</si>
  <si>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</si>
  <si>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</si>
  <si>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</si>
  <si>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</si>
  <si>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</si>
  <si>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</si>
  <si>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</si>
  <si>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</si>
  <si>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</si>
  <si>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</si>
  <si>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</si>
  <si>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</si>
  <si>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</si>
  <si>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</si>
  <si>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</si>
  <si>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</si>
  <si>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</si>
  <si>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</si>
  <si>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</si>
  <si>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</si>
  <si>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</si>
  <si>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</si>
  <si>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</si>
  <si>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</si>
  <si>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</si>
  <si>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</si>
  <si>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</si>
  <si>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</si>
  <si>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</si>
  <si>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</si>
  <si>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</si>
  <si>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</si>
  <si>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</si>
  <si>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</si>
  <si>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</si>
  <si>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</si>
  <si>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</si>
  <si>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</si>
  <si>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</si>
  <si>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</si>
  <si>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</si>
  <si>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</si>
  <si>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</si>
  <si>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</si>
  <si>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</si>
  <si>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</si>
  <si>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</si>
  <si>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</si>
  <si>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</si>
  <si>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</si>
  <si>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</si>
  <si>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</si>
  <si>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</si>
  <si>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</si>
  <si>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</si>
  <si>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</si>
  <si>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</si>
  <si>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</si>
  <si>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</si>
  <si>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</si>
  <si>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</si>
  <si>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</si>
  <si>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</si>
  <si>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</si>
  <si>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</si>
  <si>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</si>
  <si>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</si>
  <si>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</si>
  <si>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</si>
  <si>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</si>
  <si>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</si>
  <si>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</si>
  <si>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</si>
  <si>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</si>
  <si>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</si>
  <si>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</si>
  <si>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</si>
  <si>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</si>
  <si>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</si>
  <si>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</si>
  <si>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</si>
  <si>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</si>
  <si>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</si>
  <si>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</si>
  <si>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</si>
  <si>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</si>
  <si>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</si>
  <si>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</si>
  <si>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</si>
  <si>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</si>
  <si>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</si>
  <si>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</si>
  <si>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</si>
  <si>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</si>
  <si>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</si>
  <si>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</si>
  <si>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</si>
  <si>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</si>
  <si>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</si>
  <si>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</si>
  <si>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</si>
  <si>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</si>
  <si>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</si>
  <si>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</si>
  <si>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</si>
  <si>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</si>
  <si>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</si>
  <si>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</si>
  <si>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</si>
  <si>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</si>
  <si>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</si>
  <si>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</si>
  <si>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</si>
  <si>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</si>
  <si>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</si>
  <si>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</si>
  <si>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</si>
  <si>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</si>
  <si>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</si>
  <si>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</si>
  <si>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</si>
  <si>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</si>
  <si>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</si>
  <si>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</si>
  <si>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</si>
  <si>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</si>
  <si>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</si>
  <si>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</si>
  <si>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</si>
  <si>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</si>
  <si>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</si>
  <si>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</si>
  <si>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</si>
  <si>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</si>
  <si>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</si>
  <si>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</si>
  <si>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</si>
  <si>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</si>
  <si>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</si>
  <si>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</si>
  <si>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</si>
  <si>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</si>
  <si>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</si>
  <si>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</si>
  <si>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</si>
  <si>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</si>
  <si>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</si>
  <si>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</si>
  <si>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</si>
  <si>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</si>
  <si>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</si>
  <si>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</si>
  <si>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</si>
  <si>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</si>
  <si>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</si>
  <si>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</si>
  <si>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</si>
  <si>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</si>
  <si>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</si>
  <si>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</si>
  <si>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</si>
  <si>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</si>
  <si>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</si>
  <si>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</si>
  <si>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</si>
  <si>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</si>
  <si>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</si>
  <si>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</si>
  <si>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</si>
  <si>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</si>
  <si>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</si>
  <si>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</si>
  <si>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</si>
  <si>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</si>
  <si>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</si>
  <si>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</si>
  <si>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</si>
  <si>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</si>
  <si>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</si>
  <si>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</si>
  <si>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</si>
  <si>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</si>
  <si>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</si>
  <si>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</si>
  <si>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</si>
  <si>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</si>
  <si>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</si>
  <si>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</si>
  <si>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</si>
  <si>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</si>
  <si>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</si>
  <si>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</si>
  <si>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</si>
  <si>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APPROVE THE MINUTES FROM Prior Mtg. (15-23-0553-01)</t>
  </si>
  <si>
    <t>WG OPENING REPORT (15-23-0628-0x)</t>
  </si>
  <si>
    <t>REVIEW AND APPROVE MTG AGENDA (15-23-0627-0x)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</si>
  <si>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</si>
  <si>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</si>
  <si>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</si>
  <si>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</si>
  <si>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</si>
  <si>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</si>
  <si>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</si>
  <si>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</si>
  <si>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2.6a</t>
  </si>
  <si>
    <t>DESIGNATION OF INDIVIDUAL EXPERTS</t>
  </si>
  <si>
    <t>R2</t>
  </si>
  <si>
    <t>TG7a SB issues: remove text or update PAR, Volkers name in SA email</t>
  </si>
  <si>
    <t>Need to submit TG4ad PAR approval for March NesCom agenda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</si>
</sst>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6">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4" fillId="0" borderId="0" xfId="0" quotePrefix="1" applyFont="1" applyAlignment="1">
      <alignment horizontal="left"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6" t="str">
        <f>Registration!A1</f>
        <v>148th IEEE 802.15 WSN Session</v>
      </c>
      <c r="B1" s="217"/>
      <c r="C1" s="218"/>
      <c r="D1"/>
      <c r="E1"/>
      <c r="F1"/>
      <c r="G1"/>
      <c r="H1"/>
      <c r="I1" s="9"/>
    </row>
    <row r="2" spans="1:9" s="7" customFormat="1" ht="15" customHeight="1" thickBot="1" x14ac:dyDescent="0.35">
      <c r="A2" s="219" t="s">
        <v>53</v>
      </c>
      <c r="B2" s="220"/>
      <c r="C2" s="221"/>
      <c r="D2"/>
      <c r="E2"/>
      <c r="F2"/>
      <c r="G2"/>
      <c r="H2"/>
      <c r="I2" s="10"/>
    </row>
    <row r="3" spans="1:9" s="39" customFormat="1" ht="15" customHeight="1" thickBot="1" x14ac:dyDescent="0.3">
      <c r="A3" s="48" t="s">
        <v>18</v>
      </c>
      <c r="B3" s="49" t="s">
        <v>19</v>
      </c>
      <c r="C3" s="50" t="s">
        <v>50</v>
      </c>
      <c r="D3"/>
      <c r="E3"/>
      <c r="F3"/>
      <c r="G3"/>
      <c r="H3"/>
    </row>
    <row r="4" spans="1:9" s="39" customFormat="1" ht="15" customHeight="1" x14ac:dyDescent="0.25">
      <c r="A4" s="63" t="s">
        <v>120</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6" t="s">
        <v>245</v>
      </c>
      <c r="B1" s="217"/>
      <c r="C1" s="217"/>
      <c r="D1" s="217"/>
      <c r="E1" s="217"/>
      <c r="F1" s="217"/>
      <c r="G1" s="218"/>
      <c r="I1" s="9"/>
    </row>
    <row r="2" spans="1:9" s="7" customFormat="1" ht="15" customHeight="1" thickBot="1" x14ac:dyDescent="0.35">
      <c r="A2" s="219" t="s">
        <v>40</v>
      </c>
      <c r="B2" s="220"/>
      <c r="C2" s="220"/>
      <c r="D2" s="220"/>
      <c r="E2" s="220"/>
      <c r="F2" s="220"/>
      <c r="G2" s="221"/>
      <c r="I2" s="10"/>
    </row>
    <row r="3" spans="1:9" ht="15" customHeight="1" x14ac:dyDescent="0.25"/>
    <row r="4" spans="1:9" s="40" customFormat="1" ht="15" customHeight="1" x14ac:dyDescent="0.25">
      <c r="A4" s="222" t="s">
        <v>143</v>
      </c>
      <c r="B4" s="223"/>
      <c r="C4" s="223"/>
      <c r="D4" s="223"/>
      <c r="E4" s="223"/>
      <c r="F4" s="223"/>
      <c r="G4" s="224"/>
    </row>
    <row r="5" spans="1:9" s="40" customFormat="1" ht="15" customHeight="1" x14ac:dyDescent="0.25">
      <c r="A5" s="225"/>
      <c r="B5" s="226"/>
      <c r="C5" s="226"/>
      <c r="D5" s="226"/>
      <c r="E5" s="226"/>
      <c r="F5" s="226"/>
      <c r="G5" s="227"/>
    </row>
    <row r="6" spans="1:9" s="40" customFormat="1" ht="15" customHeight="1" x14ac:dyDescent="0.25">
      <c r="A6" s="225"/>
      <c r="B6" s="226"/>
      <c r="C6" s="226"/>
      <c r="D6" s="226"/>
      <c r="E6" s="226"/>
      <c r="F6" s="226"/>
      <c r="G6" s="227"/>
    </row>
    <row r="7" spans="1:9" s="40" customFormat="1" ht="15" customHeight="1" x14ac:dyDescent="0.25">
      <c r="A7" s="225"/>
      <c r="B7" s="226"/>
      <c r="C7" s="226"/>
      <c r="D7" s="226"/>
      <c r="E7" s="226"/>
      <c r="F7" s="226"/>
      <c r="G7" s="227"/>
    </row>
    <row r="8" spans="1:9" ht="15" customHeight="1" x14ac:dyDescent="0.25">
      <c r="A8" s="228"/>
      <c r="B8" s="229"/>
      <c r="C8" s="229"/>
      <c r="D8" s="229"/>
      <c r="E8" s="229"/>
      <c r="F8" s="229"/>
      <c r="G8" s="230"/>
    </row>
    <row r="9" spans="1:9" x14ac:dyDescent="0.25">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
      <c r="A1" s="216" t="str">
        <f>Registration!A1</f>
        <v>148th IEEE 802.15 WSN Session</v>
      </c>
      <c r="B1" s="217"/>
      <c r="C1" s="217"/>
      <c r="D1" s="217"/>
      <c r="E1" s="217"/>
      <c r="F1" s="217"/>
      <c r="G1" s="218"/>
      <c r="I1" s="9"/>
    </row>
    <row r="2" spans="1:9" s="7" customFormat="1" ht="15" customHeight="1" thickBot="1" x14ac:dyDescent="0.35">
      <c r="A2" s="231" t="s">
        <v>229</v>
      </c>
      <c r="B2" s="232"/>
      <c r="C2" s="232"/>
      <c r="D2" s="232"/>
      <c r="E2" s="232"/>
      <c r="F2" s="232"/>
      <c r="G2" s="233"/>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tabSelected="1" zoomScaleNormal="100" workbookViewId="0">
      <pane xSplit="1" ySplit="3" topLeftCell="B28" activePane="bottomRight" state="frozen"/>
      <selection pane="topRight" activeCell="B1" sqref="B1"/>
      <selection pane="bottomLeft" activeCell="A4" sqref="A4"/>
      <selection pane="bottomRight" activeCell="B40" sqref="B40"/>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6" t="str">
        <f>Registration!A1</f>
        <v>148th IEEE 802.15 WSN Session</v>
      </c>
      <c r="B1" s="217"/>
      <c r="C1" s="217"/>
      <c r="D1" s="217"/>
      <c r="E1" s="217"/>
      <c r="F1" s="218"/>
      <c r="H1" s="9"/>
    </row>
    <row r="2" spans="1:8" s="7" customFormat="1" ht="15" customHeight="1" thickBot="1" x14ac:dyDescent="0.35">
      <c r="A2" s="234" t="s">
        <v>201</v>
      </c>
      <c r="B2" s="235"/>
      <c r="C2" s="236">
        <v>45305</v>
      </c>
      <c r="D2" s="236"/>
      <c r="E2" s="236"/>
      <c r="F2" s="237"/>
      <c r="H2" s="10"/>
    </row>
    <row r="3" spans="1:8" s="39" customFormat="1" ht="15" customHeight="1" thickBot="1" x14ac:dyDescent="0.3">
      <c r="A3" s="98" t="s">
        <v>47</v>
      </c>
      <c r="B3" s="100" t="s">
        <v>48</v>
      </c>
      <c r="C3" s="100" t="s">
        <v>52</v>
      </c>
      <c r="D3" s="68"/>
      <c r="E3" s="68"/>
      <c r="F3" s="69"/>
    </row>
    <row r="4" spans="1:8" s="39" customFormat="1" ht="15" customHeight="1" x14ac:dyDescent="0.25">
      <c r="A4" s="43">
        <v>1</v>
      </c>
      <c r="B4" s="61" t="s">
        <v>137</v>
      </c>
      <c r="C4" s="61" t="s">
        <v>29</v>
      </c>
    </row>
    <row r="5" spans="1:8" s="39" customFormat="1" ht="85.0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258</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10:00am on ",TEXT(('AC Opening'!$C$2)+1,"DDD., MMM. DD, YYYY"))</f>
        <v>8:00am to 10:00am on Mon., Jan. 15, 2024</v>
      </c>
    </row>
    <row r="14" spans="1:8" s="39" customFormat="1" ht="15" customHeight="1" x14ac:dyDescent="0.25">
      <c r="A14" s="43"/>
      <c r="B14" s="41" t="s">
        <v>116</v>
      </c>
      <c r="C14" s="103" t="str">
        <f>_xlfn.CONCAT("10:30am to 12:30pm on ",TEXT(('AC Opening'!$C$2)+1,"DDD., MMM. DD, YYYY"))</f>
        <v>10:30am to 12:30pm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270</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226</v>
      </c>
      <c r="C33" s="61" t="s">
        <v>259</v>
      </c>
    </row>
    <row r="34" spans="1:4" s="39" customFormat="1" ht="15" customHeight="1" x14ac:dyDescent="0.25">
      <c r="A34" s="43"/>
      <c r="B34" s="61" t="s">
        <v>247</v>
      </c>
      <c r="C34" s="61" t="s">
        <v>34</v>
      </c>
    </row>
    <row r="35" spans="1:4" s="39" customFormat="1" ht="15" customHeight="1" x14ac:dyDescent="0.25">
      <c r="A35" s="44"/>
      <c r="B35" s="61" t="s">
        <v>221</v>
      </c>
      <c r="C35" s="61" t="s">
        <v>34</v>
      </c>
    </row>
    <row r="36" spans="1:4" s="39" customFormat="1" ht="15" customHeight="1" x14ac:dyDescent="0.25">
      <c r="A36" s="43">
        <v>7</v>
      </c>
      <c r="B36" s="61" t="s">
        <v>224</v>
      </c>
      <c r="C36" s="61" t="s">
        <v>29</v>
      </c>
    </row>
    <row r="37" spans="1:4" s="39" customFormat="1" ht="15" customHeight="1" x14ac:dyDescent="0.25">
      <c r="A37" s="43"/>
      <c r="B37" s="61" t="s">
        <v>249</v>
      </c>
      <c r="C37" s="61" t="s">
        <v>29</v>
      </c>
    </row>
    <row r="38" spans="1:4" s="39" customFormat="1" ht="15" customHeight="1" x14ac:dyDescent="0.25">
      <c r="A38" s="43">
        <v>8</v>
      </c>
      <c r="B38" s="61" t="s">
        <v>35</v>
      </c>
      <c r="C38" s="61" t="s">
        <v>29</v>
      </c>
    </row>
    <row r="39" spans="1:4" s="39" customFormat="1" ht="15" customHeight="1" x14ac:dyDescent="0.25">
      <c r="A39" s="43"/>
      <c r="B39" s="215" t="s">
        <v>275</v>
      </c>
      <c r="C39" s="61" t="s">
        <v>29</v>
      </c>
      <c r="D39" s="61"/>
    </row>
    <row r="40" spans="1:4" s="39" customFormat="1" ht="15" customHeight="1" x14ac:dyDescent="0.25">
      <c r="A40" s="43"/>
      <c r="B40" s="42" t="s">
        <v>276</v>
      </c>
      <c r="C40" s="61"/>
      <c r="D40" s="61"/>
    </row>
    <row r="41" spans="1:4" s="39" customFormat="1" ht="15" customHeight="1" x14ac:dyDescent="0.25">
      <c r="A41" s="43"/>
      <c r="B41" s="42" t="s">
        <v>260</v>
      </c>
      <c r="C41" s="61"/>
      <c r="D41" s="61"/>
    </row>
    <row r="42" spans="1:4" s="39" customFormat="1" ht="79.95" customHeight="1" x14ac:dyDescent="0.25">
      <c r="A42" s="43"/>
      <c r="B42" s="99" t="s">
        <v>250</v>
      </c>
      <c r="C42" s="61" t="s">
        <v>192</v>
      </c>
      <c r="D42" s="61"/>
    </row>
    <row r="43" spans="1:4" s="39" customFormat="1" ht="15" customHeight="1" x14ac:dyDescent="0.25">
      <c r="A43" s="43">
        <v>9</v>
      </c>
      <c r="B43" s="61" t="s">
        <v>164</v>
      </c>
      <c r="C43" s="61" t="s">
        <v>29</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3"/>
  <sheetViews>
    <sheetView workbookViewId="0">
      <pane xSplit="2" ySplit="3" topLeftCell="C4" activePane="bottomRight" state="frozen"/>
      <selection pane="topRight" activeCell="C1" sqref="C1"/>
      <selection pane="bottomLeft" activeCell="A4" sqref="A4"/>
      <selection pane="bottomRight" activeCell="G4" sqref="G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6" t="str">
        <f>Registration!A1</f>
        <v>148th IEEE 802.15 WSN Session</v>
      </c>
      <c r="B1" s="217"/>
      <c r="C1" s="217"/>
      <c r="D1" s="217"/>
      <c r="E1" s="217"/>
      <c r="F1" s="218"/>
      <c r="H1" s="6"/>
      <c r="I1" s="6"/>
      <c r="J1" s="6"/>
      <c r="K1" s="6"/>
      <c r="L1" s="6"/>
    </row>
    <row r="2" spans="1:12" s="7" customFormat="1" ht="15" customHeight="1" thickBot="1" x14ac:dyDescent="0.35">
      <c r="A2" s="240" t="str">
        <f>_xlfn.CONCAT("Agenda for WG15 Opening Plenary - ",TEXT(('AC Opening'!C2)+1,"DDDD, MMMM DD, YYYY"))</f>
        <v>Agenda for WG15 Opening Plenary - Monday, January 15, 2024</v>
      </c>
      <c r="B2" s="241"/>
      <c r="C2" s="241"/>
      <c r="D2" s="241"/>
      <c r="E2" s="241"/>
      <c r="F2" s="242"/>
      <c r="H2" s="6"/>
      <c r="I2" s="6"/>
      <c r="J2" s="6"/>
      <c r="K2" s="6"/>
      <c r="L2" s="6"/>
    </row>
    <row r="3" spans="1:12" ht="25.05" customHeight="1" thickBot="1" x14ac:dyDescent="0.3">
      <c r="A3" s="65" t="s">
        <v>47</v>
      </c>
      <c r="B3" s="66" t="s">
        <v>51</v>
      </c>
      <c r="C3" s="67" t="s">
        <v>48</v>
      </c>
      <c r="D3" s="66" t="s">
        <v>52</v>
      </c>
      <c r="E3" s="238" t="s">
        <v>170</v>
      </c>
      <c r="F3" s="239"/>
      <c r="G3" s="64"/>
      <c r="H3" s="6"/>
      <c r="I3" s="6"/>
      <c r="J3" s="6"/>
      <c r="K3" s="6"/>
      <c r="L3" s="6"/>
    </row>
    <row r="4" spans="1:12" s="6" customFormat="1" ht="15" customHeight="1" x14ac:dyDescent="0.25">
      <c r="A4" s="4">
        <v>1</v>
      </c>
      <c r="B4" s="8" t="s">
        <v>7</v>
      </c>
      <c r="C4" s="23" t="s">
        <v>0</v>
      </c>
      <c r="D4" s="2" t="s">
        <v>29</v>
      </c>
      <c r="E4" s="1">
        <v>0</v>
      </c>
      <c r="F4" s="11">
        <f>TIME(9,15,0)</f>
        <v>0.38541666666666669</v>
      </c>
    </row>
    <row r="5" spans="1:12" s="6" customFormat="1" ht="15" customHeight="1" x14ac:dyDescent="0.25">
      <c r="A5" s="4">
        <v>1.1000000000000001</v>
      </c>
      <c r="B5" s="8" t="s">
        <v>4</v>
      </c>
      <c r="C5" s="2" t="s">
        <v>17</v>
      </c>
      <c r="D5" s="243" t="s">
        <v>34</v>
      </c>
      <c r="E5" s="244">
        <v>5</v>
      </c>
      <c r="F5" s="245">
        <f t="shared" ref="F5:F60" si="0">F4+TIME(0,E4,0)</f>
        <v>0.38541666666666669</v>
      </c>
    </row>
    <row r="6" spans="1:12" s="6" customFormat="1" ht="30" customHeight="1" x14ac:dyDescent="0.25">
      <c r="A6" s="4" t="s">
        <v>13</v>
      </c>
      <c r="B6" s="8" t="s">
        <v>4</v>
      </c>
      <c r="C6" s="93" t="s">
        <v>187</v>
      </c>
      <c r="D6" s="243"/>
      <c r="E6" s="244"/>
      <c r="F6" s="245"/>
    </row>
    <row r="7" spans="1:12" s="6" customFormat="1" ht="45" customHeight="1" x14ac:dyDescent="0.25">
      <c r="A7" s="4" t="s">
        <v>14</v>
      </c>
      <c r="B7" s="8" t="s">
        <v>4</v>
      </c>
      <c r="C7" s="94" t="s">
        <v>186</v>
      </c>
      <c r="D7" s="243"/>
      <c r="E7" s="244"/>
      <c r="F7" s="245"/>
    </row>
    <row r="8" spans="1:12" s="6" customFormat="1" ht="15" customHeight="1" x14ac:dyDescent="0.25">
      <c r="A8" s="4" t="s">
        <v>15</v>
      </c>
      <c r="B8" s="8" t="s">
        <v>4</v>
      </c>
      <c r="C8" s="24" t="s">
        <v>231</v>
      </c>
      <c r="D8" s="243"/>
      <c r="E8" s="244"/>
      <c r="F8" s="245"/>
    </row>
    <row r="9" spans="1:12" s="6" customFormat="1" ht="15" customHeight="1" x14ac:dyDescent="0.25">
      <c r="A9" s="4" t="s">
        <v>38</v>
      </c>
      <c r="B9" s="8" t="s">
        <v>4</v>
      </c>
      <c r="C9" s="30" t="s">
        <v>152</v>
      </c>
      <c r="D9" s="243"/>
      <c r="E9" s="244"/>
      <c r="F9" s="245"/>
    </row>
    <row r="10" spans="1:12" s="6" customFormat="1" ht="30" customHeight="1" x14ac:dyDescent="0.25">
      <c r="A10" s="4" t="s">
        <v>54</v>
      </c>
      <c r="B10" s="8" t="s">
        <v>4</v>
      </c>
      <c r="C10" s="29" t="s">
        <v>219</v>
      </c>
      <c r="D10" s="243"/>
      <c r="E10" s="244"/>
      <c r="F10" s="245"/>
    </row>
    <row r="11" spans="1:12" s="6" customFormat="1" ht="15" customHeight="1" x14ac:dyDescent="0.25">
      <c r="A11" s="4" t="s">
        <v>121</v>
      </c>
      <c r="B11" s="8" t="s">
        <v>4</v>
      </c>
      <c r="C11" s="29" t="s">
        <v>139</v>
      </c>
      <c r="D11" s="243"/>
      <c r="E11" s="244"/>
      <c r="F11" s="245"/>
    </row>
    <row r="12" spans="1:12" s="6" customFormat="1" ht="15" customHeight="1" x14ac:dyDescent="0.25">
      <c r="A12" s="4">
        <v>1.2</v>
      </c>
      <c r="B12" s="8" t="s">
        <v>3</v>
      </c>
      <c r="C12" s="28" t="s">
        <v>16</v>
      </c>
      <c r="D12" s="2" t="s">
        <v>29</v>
      </c>
      <c r="E12" s="8">
        <v>1</v>
      </c>
      <c r="F12" s="11">
        <f>F5+TIME(0,E5,0)</f>
        <v>0.3888888888888889</v>
      </c>
    </row>
    <row r="13" spans="1:12" s="6" customFormat="1" ht="30" customHeight="1" x14ac:dyDescent="0.25">
      <c r="A13" s="4">
        <v>1.3</v>
      </c>
      <c r="B13" s="8" t="s">
        <v>4</v>
      </c>
      <c r="C13" s="35" t="s">
        <v>188</v>
      </c>
      <c r="D13" s="243" t="s">
        <v>29</v>
      </c>
      <c r="E13" s="244">
        <v>6</v>
      </c>
      <c r="F13" s="245">
        <f t="shared" si="0"/>
        <v>0.38958333333333334</v>
      </c>
    </row>
    <row r="14" spans="1:12" s="6" customFormat="1" ht="30" customHeight="1" x14ac:dyDescent="0.25">
      <c r="A14" s="4">
        <v>1.4</v>
      </c>
      <c r="B14" s="8" t="s">
        <v>4</v>
      </c>
      <c r="C14" s="35" t="s">
        <v>189</v>
      </c>
      <c r="D14" s="243"/>
      <c r="E14" s="244"/>
      <c r="F14" s="245"/>
    </row>
    <row r="15" spans="1:12" s="6" customFormat="1" ht="30" customHeight="1" x14ac:dyDescent="0.25">
      <c r="A15" s="4" t="s">
        <v>123</v>
      </c>
      <c r="B15" s="8" t="s">
        <v>4</v>
      </c>
      <c r="C15" s="35" t="s">
        <v>190</v>
      </c>
      <c r="D15" s="243"/>
      <c r="E15" s="244"/>
      <c r="F15" s="245"/>
    </row>
    <row r="16" spans="1:12" s="6" customFormat="1" ht="15" customHeight="1" x14ac:dyDescent="0.25">
      <c r="A16" s="4" t="s">
        <v>124</v>
      </c>
      <c r="B16" s="8" t="s">
        <v>2</v>
      </c>
      <c r="C16" s="28" t="s">
        <v>263</v>
      </c>
      <c r="D16" s="2" t="s">
        <v>29</v>
      </c>
      <c r="E16" s="8">
        <v>1</v>
      </c>
      <c r="F16" s="11">
        <f>F13+TIME(0,E13,0)</f>
        <v>0.39374999999999999</v>
      </c>
    </row>
    <row r="17" spans="1:255" s="6" customFormat="1" ht="15" customHeight="1" x14ac:dyDescent="0.25">
      <c r="A17" s="4" t="s">
        <v>125</v>
      </c>
      <c r="B17" s="8" t="s">
        <v>2</v>
      </c>
      <c r="C17" s="1" t="s">
        <v>261</v>
      </c>
      <c r="D17" s="2" t="s">
        <v>29</v>
      </c>
      <c r="E17" s="8">
        <v>1</v>
      </c>
      <c r="F17" s="11">
        <f t="shared" si="0"/>
        <v>0.39444444444444443</v>
      </c>
    </row>
    <row r="18" spans="1:255" customFormat="1" ht="15" customHeight="1" x14ac:dyDescent="0.25">
      <c r="A18" s="2">
        <v>1.8</v>
      </c>
      <c r="B18" s="2" t="s">
        <v>4</v>
      </c>
      <c r="C18" s="71" t="s">
        <v>267</v>
      </c>
      <c r="D18" s="2" t="s">
        <v>29</v>
      </c>
      <c r="E18" s="1">
        <v>1</v>
      </c>
      <c r="F18" s="11">
        <f t="shared" si="0"/>
        <v>0.39513888888888887</v>
      </c>
    </row>
    <row r="19" spans="1:255" s="6" customFormat="1" ht="15" customHeight="1" x14ac:dyDescent="0.25">
      <c r="A19" s="21"/>
      <c r="B19" s="8"/>
      <c r="D19" s="2"/>
      <c r="E19" s="8"/>
      <c r="F19" s="11">
        <f t="shared" si="0"/>
        <v>0.39583333333333331</v>
      </c>
    </row>
    <row r="20" spans="1:255" s="6" customFormat="1" ht="15" customHeight="1" x14ac:dyDescent="0.25">
      <c r="A20" s="4">
        <v>2</v>
      </c>
      <c r="B20" s="8" t="s">
        <v>7</v>
      </c>
      <c r="C20" s="28" t="s">
        <v>11</v>
      </c>
      <c r="D20" s="2"/>
      <c r="E20" s="8"/>
      <c r="F20" s="11">
        <f t="shared" si="0"/>
        <v>0.39583333333333331</v>
      </c>
    </row>
    <row r="21" spans="1:255" s="8" customFormat="1" ht="15" customHeight="1" x14ac:dyDescent="0.25">
      <c r="A21" s="4">
        <v>2.1</v>
      </c>
      <c r="B21" s="8" t="s">
        <v>4</v>
      </c>
      <c r="C21" s="107" t="s">
        <v>264</v>
      </c>
      <c r="D21" s="2" t="s">
        <v>29</v>
      </c>
      <c r="E21" s="8">
        <v>1</v>
      </c>
      <c r="F21" s="11">
        <f t="shared" si="0"/>
        <v>0.39583333333333331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227</v>
      </c>
      <c r="D22" s="2" t="s">
        <v>23</v>
      </c>
      <c r="E22" s="8">
        <v>5</v>
      </c>
      <c r="F22" s="11">
        <f t="shared" si="0"/>
        <v>0.39652777777777776</v>
      </c>
    </row>
    <row r="23" spans="1:255" s="18" customFormat="1" ht="15" customHeight="1" x14ac:dyDescent="0.25">
      <c r="A23" s="4">
        <v>2.2999999999999998</v>
      </c>
      <c r="B23" s="1" t="s">
        <v>4</v>
      </c>
      <c r="C23" s="108" t="s">
        <v>230</v>
      </c>
      <c r="D23" s="2" t="s">
        <v>29</v>
      </c>
      <c r="E23" s="8">
        <v>1</v>
      </c>
      <c r="F23" s="11">
        <f t="shared" si="0"/>
        <v>0.39999999999999997</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216</v>
      </c>
      <c r="D24" s="2" t="s">
        <v>29</v>
      </c>
      <c r="E24" s="8">
        <v>1</v>
      </c>
      <c r="F24" s="11">
        <f t="shared" si="0"/>
        <v>0.40069444444444441</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0.40138888888888885</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122</v>
      </c>
      <c r="B26" s="1" t="s">
        <v>4</v>
      </c>
      <c r="C26" s="109" t="s">
        <v>262</v>
      </c>
      <c r="D26" s="2" t="s">
        <v>29</v>
      </c>
      <c r="E26" s="8">
        <v>2</v>
      </c>
      <c r="F26" s="11">
        <f t="shared" si="0"/>
        <v>0.40138888888888885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272</v>
      </c>
      <c r="B27" s="1" t="s">
        <v>4</v>
      </c>
      <c r="C27" s="109" t="s">
        <v>273</v>
      </c>
      <c r="D27" s="2" t="s">
        <v>29</v>
      </c>
      <c r="E27" s="8">
        <v>2</v>
      </c>
      <c r="F27" s="11">
        <f t="shared" si="0"/>
        <v>0.40277777777777773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15"/>
      <c r="C28" s="36"/>
      <c r="D28" s="2"/>
      <c r="E28" s="1"/>
      <c r="F28" s="11">
        <f t="shared" si="0"/>
        <v>0.40416666666666662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v>3</v>
      </c>
      <c r="B29" s="2" t="s">
        <v>7</v>
      </c>
      <c r="C29" s="2" t="s">
        <v>127</v>
      </c>
      <c r="D29" s="2"/>
      <c r="E29" s="1"/>
      <c r="F29" s="11">
        <f t="shared" si="0"/>
        <v>0.40416666666666662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44</v>
      </c>
      <c r="B30" s="2" t="s">
        <v>4</v>
      </c>
      <c r="C30" s="1" t="s">
        <v>266</v>
      </c>
      <c r="D30" s="243" t="s">
        <v>29</v>
      </c>
      <c r="E30" s="246">
        <v>5</v>
      </c>
      <c r="F30" s="245">
        <f t="shared" si="0"/>
        <v>0.40416666666666662</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customFormat="1" ht="30" customHeight="1" x14ac:dyDescent="0.25">
      <c r="A31" s="4" t="s">
        <v>128</v>
      </c>
      <c r="B31" s="2" t="s">
        <v>4</v>
      </c>
      <c r="C31" s="31" t="s">
        <v>265</v>
      </c>
      <c r="D31" s="243"/>
      <c r="E31" s="246"/>
      <c r="F31" s="245"/>
    </row>
    <row r="32" spans="1:255" customFormat="1" ht="30" customHeight="1" x14ac:dyDescent="0.25">
      <c r="A32" s="4" t="s">
        <v>129</v>
      </c>
      <c r="B32" s="2" t="s">
        <v>4</v>
      </c>
      <c r="C32" s="29" t="str">
        <f>_xlfn.CONCAT("The 802 Wireless Chairs Adv. Committee will be held 4pm to 5:30pm on Sun. March 10, 2024")</f>
        <v>The 802 Wireless Chairs Adv. Committee will be held 4pm to 5:30pm on Sun. March 10, 2024</v>
      </c>
      <c r="D32" s="243"/>
      <c r="E32" s="246"/>
      <c r="F32" s="245"/>
      <c r="I32" s="29"/>
    </row>
    <row r="33" spans="1:255" customFormat="1" ht="15" customHeight="1" x14ac:dyDescent="0.25">
      <c r="A33" s="4" t="s">
        <v>130</v>
      </c>
      <c r="B33" s="2" t="s">
        <v>4</v>
      </c>
      <c r="C33" s="29" t="str">
        <f>_xlfn.CONCAT("The 802.15 AC will be held ","5:30 to 6:30pm on Sun. March 10, 2024")</f>
        <v>The 802.15 AC will be held 5:30 to 6:30pm on Sun. March 10, 2024</v>
      </c>
      <c r="D33" s="243"/>
      <c r="E33" s="246"/>
      <c r="F33" s="245"/>
    </row>
    <row r="34" spans="1:255" customFormat="1" ht="60" customHeight="1" x14ac:dyDescent="0.25">
      <c r="A34" s="4" t="s">
        <v>131</v>
      </c>
      <c r="B34" s="2" t="s">
        <v>4</v>
      </c>
      <c r="C34" s="31" t="s">
        <v>268</v>
      </c>
      <c r="D34" s="243"/>
      <c r="E34" s="246"/>
      <c r="F34" s="245"/>
    </row>
    <row r="35" spans="1:255" customFormat="1" ht="150" customHeight="1" x14ac:dyDescent="0.25">
      <c r="A35" s="4" t="s">
        <v>132</v>
      </c>
      <c r="B35" s="2" t="s">
        <v>4</v>
      </c>
      <c r="C35" s="31" t="s">
        <v>241</v>
      </c>
      <c r="D35" s="243"/>
      <c r="E35" s="246"/>
      <c r="F35" s="245"/>
    </row>
    <row r="36" spans="1:255" ht="15" customHeight="1" x14ac:dyDescent="0.25">
      <c r="A36" s="4" t="s">
        <v>45</v>
      </c>
      <c r="B36" s="2" t="s">
        <v>4</v>
      </c>
      <c r="C36" s="1" t="s">
        <v>269</v>
      </c>
      <c r="D36" s="2" t="s">
        <v>29</v>
      </c>
      <c r="E36" s="8">
        <v>0</v>
      </c>
      <c r="F36" s="11">
        <f>F30+TIME(0,E30,0)</f>
        <v>0.40763888888888883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c r="B37" s="2"/>
      <c r="C37" s="74"/>
      <c r="D37" s="2"/>
      <c r="E37" s="8"/>
      <c r="F37" s="11">
        <f t="shared" si="0"/>
        <v>0.40763888888888883</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v>
      </c>
      <c r="B38" s="2" t="s">
        <v>7</v>
      </c>
      <c r="C38" s="2" t="s">
        <v>140</v>
      </c>
      <c r="D38" s="2" t="s">
        <v>29</v>
      </c>
      <c r="E38" s="8">
        <v>0</v>
      </c>
      <c r="F38" s="11">
        <f t="shared" si="0"/>
        <v>0.40763888888888883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4.0999999999999996</v>
      </c>
      <c r="B39" s="2" t="s">
        <v>3</v>
      </c>
      <c r="C39" s="2" t="str">
        <f>'AC Opening'!B21</f>
        <v>TG 3mb Revision (at IEEE Editors) - not meeting</v>
      </c>
      <c r="D39" s="2" t="str">
        <f>'AC Opening'!C21</f>
        <v>Kürner</v>
      </c>
      <c r="E39" s="8">
        <v>0</v>
      </c>
      <c r="F39" s="11">
        <f t="shared" si="0"/>
        <v>0.40763888888888883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4.2</v>
      </c>
      <c r="B40" s="2" t="s">
        <v>3</v>
      </c>
      <c r="C40" s="2" t="str">
        <f>'AC Opening'!B22</f>
        <v>SC THz</v>
      </c>
      <c r="D40" s="2" t="str">
        <f>'AC Opening'!C22</f>
        <v>Kürner</v>
      </c>
      <c r="E40" s="8">
        <v>1</v>
      </c>
      <c r="F40" s="11">
        <f t="shared" si="0"/>
        <v>0.40763888888888883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4.3</v>
      </c>
      <c r="B41" s="2" t="s">
        <v>3</v>
      </c>
      <c r="C41" s="2" t="str">
        <f>'AC Opening'!B23</f>
        <v>TG 4ab UWB-NG Amendment</v>
      </c>
      <c r="D41" s="2" t="str">
        <f>'AC Opening'!C23</f>
        <v>Rolfe</v>
      </c>
      <c r="E41" s="8">
        <v>1</v>
      </c>
      <c r="F41" s="11">
        <f t="shared" si="0"/>
        <v>0.40833333333333327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4.4000000000000004</v>
      </c>
      <c r="B42" s="2" t="s">
        <v>3</v>
      </c>
      <c r="C42" s="2" t="str">
        <f>'AC Opening'!B24</f>
        <v>SC WNG</v>
      </c>
      <c r="D42" s="2" t="str">
        <f>'AC Opening'!C24</f>
        <v>Rolfe</v>
      </c>
      <c r="E42" s="8">
        <v>1</v>
      </c>
      <c r="F42" s="11">
        <f t="shared" si="0"/>
        <v>0.40902777777777771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v>
      </c>
      <c r="B43" s="2" t="s">
        <v>3</v>
      </c>
      <c r="C43" s="2" t="str">
        <f>'AC Opening'!B25</f>
        <v>TG 4ac Privacy Amendment</v>
      </c>
      <c r="D43" s="2" t="str">
        <f>'AC Opening'!C25</f>
        <v>Kivinen</v>
      </c>
      <c r="E43" s="8">
        <v>1</v>
      </c>
      <c r="F43" s="11">
        <f t="shared" si="0"/>
        <v>0.40972222222222215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4.5999999999999996</v>
      </c>
      <c r="B44" s="2" t="s">
        <v>3</v>
      </c>
      <c r="C44" s="2" t="str">
        <f>'AC Opening'!B26</f>
        <v>SC IETF - update at WG15 Mid-Week</v>
      </c>
      <c r="D44" s="2" t="str">
        <f>'AC Opening'!C26</f>
        <v>Kivinen</v>
      </c>
      <c r="E44" s="8">
        <v>0</v>
      </c>
      <c r="F44" s="11">
        <f t="shared" si="0"/>
        <v>0.4104166666666666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4.7</v>
      </c>
      <c r="B45" s="2" t="s">
        <v>3</v>
      </c>
      <c r="C45" s="2" t="str">
        <f>'AC Opening'!B27</f>
        <v>TG 4me Revision to 2020</v>
      </c>
      <c r="D45" s="2" t="str">
        <f>'AC Opening'!C27</f>
        <v>Stuebing</v>
      </c>
      <c r="E45" s="8">
        <v>1</v>
      </c>
      <c r="F45" s="11">
        <f t="shared" si="0"/>
        <v>0.4104166666666666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4.8</v>
      </c>
      <c r="B46" s="2" t="s">
        <v>3</v>
      </c>
      <c r="C46" s="2" t="str">
        <f>'AC Opening'!B28</f>
        <v>TG 6ma BAN/VAN Revision</v>
      </c>
      <c r="D46" s="2" t="str">
        <f>'AC Opening'!C28</f>
        <v>Kohno</v>
      </c>
      <c r="E46" s="8">
        <v>1</v>
      </c>
      <c r="F46" s="11">
        <f t="shared" si="0"/>
        <v>0.41111111111111104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4.9000000000000004</v>
      </c>
      <c r="B47" s="2" t="s">
        <v>3</v>
      </c>
      <c r="C47" s="2" t="str">
        <f>'AC Opening'!B29</f>
        <v>TG 7a OCC Amendment</v>
      </c>
      <c r="D47" s="2" t="str">
        <f>'AC Opening'!C29</f>
        <v>Jang</v>
      </c>
      <c r="E47" s="8">
        <v>1</v>
      </c>
      <c r="F47" s="11">
        <f t="shared" si="0"/>
        <v>0.41180555555555548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t="s">
        <v>217</v>
      </c>
      <c r="B48" s="2" t="s">
        <v>3</v>
      </c>
      <c r="C48" s="2" t="str">
        <f>'AC Opening'!B30</f>
        <v>TG 14 UWB-AHN New Standard - IN HIBERNATION</v>
      </c>
      <c r="D48" s="2" t="str">
        <f>'AC Opening'!C30</f>
        <v>Beecher</v>
      </c>
      <c r="E48" s="8">
        <v>0</v>
      </c>
      <c r="F48" s="11">
        <f t="shared" si="0"/>
        <v>0.41249999999999992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4.1100000000000003</v>
      </c>
      <c r="B49" s="2" t="s">
        <v>3</v>
      </c>
      <c r="C49" s="2" t="str">
        <f>'AC Opening'!B31</f>
        <v>TG 15 NB-AHN New Standard - IN HIBERNATION</v>
      </c>
      <c r="D49" s="2" t="str">
        <f>'AC Opening'!C31</f>
        <v>Powell</v>
      </c>
      <c r="E49" s="8">
        <v>0</v>
      </c>
      <c r="F49" s="11">
        <f t="shared" si="0"/>
        <v>0.41249999999999992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4.12</v>
      </c>
      <c r="B50" s="2" t="s">
        <v>3</v>
      </c>
      <c r="C50" s="2" t="str">
        <f>'AC Opening'!B32</f>
        <v>TG 16t Lic-NB Amendment</v>
      </c>
      <c r="D50" s="2" t="str">
        <f>'AC Opening'!C32</f>
        <v>Godfrey</v>
      </c>
      <c r="E50" s="8">
        <v>1</v>
      </c>
      <c r="F50" s="11">
        <f t="shared" si="0"/>
        <v>0.41249999999999992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t="s">
        <v>218</v>
      </c>
      <c r="B51" s="2" t="s">
        <v>3</v>
      </c>
      <c r="C51" s="2" t="str">
        <f>'AC Opening'!B33</f>
        <v>SG SUN PHYs (TG4ad)</v>
      </c>
      <c r="D51" s="2" t="str">
        <f>'AC Opening'!C33</f>
        <v>Robert</v>
      </c>
      <c r="E51" s="8">
        <v>1</v>
      </c>
      <c r="F51" s="11">
        <f t="shared" si="0"/>
        <v>0.41319444444444436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4.1399999999999997</v>
      </c>
      <c r="B52" s="2" t="s">
        <v>3</v>
      </c>
      <c r="C52" s="2" t="str">
        <f>'AC Opening'!B34</f>
        <v>Joint .1/.15 Mtg. - not meeting</v>
      </c>
      <c r="D52" s="2" t="str">
        <f>'AC Opening'!C34</f>
        <v>Beecher</v>
      </c>
      <c r="E52" s="8">
        <v>0</v>
      </c>
      <c r="F52" s="11">
        <f t="shared" si="0"/>
        <v>0.41388888888888881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4.1500000000000004</v>
      </c>
      <c r="B53" s="2" t="s">
        <v>3</v>
      </c>
      <c r="C53" s="2" t="str">
        <f>'AC Opening'!B35</f>
        <v>SC MAINT/RULES</v>
      </c>
      <c r="D53" s="2" t="str">
        <f>'AC Opening'!C35</f>
        <v>Beecher</v>
      </c>
      <c r="E53" s="8">
        <v>1</v>
      </c>
      <c r="F53" s="11">
        <f t="shared" si="0"/>
        <v>0.41388888888888881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c r="B54" s="2"/>
      <c r="C54" s="13"/>
      <c r="D54" s="2"/>
      <c r="E54" s="8"/>
      <c r="F54" s="11">
        <f t="shared" si="0"/>
        <v>0.41458333333333325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43</v>
      </c>
      <c r="B55" s="2" t="s">
        <v>7</v>
      </c>
      <c r="C55" s="1" t="s">
        <v>9</v>
      </c>
      <c r="D55" s="2" t="s">
        <v>29</v>
      </c>
      <c r="E55" s="8">
        <v>1</v>
      </c>
      <c r="F55" s="11">
        <f t="shared" si="0"/>
        <v>0.41458333333333325</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row>
    <row r="56" spans="1:255" ht="15" customHeight="1" x14ac:dyDescent="0.25">
      <c r="A56" s="21"/>
      <c r="B56" s="2"/>
      <c r="C56" s="22"/>
      <c r="D56" s="2"/>
      <c r="E56" s="8"/>
      <c r="F56" s="11">
        <f t="shared" si="0"/>
        <v>0.41527777777777769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customFormat="1" ht="15" x14ac:dyDescent="0.25">
      <c r="A57" s="4" t="s">
        <v>133</v>
      </c>
      <c r="B57" s="2" t="s">
        <v>7</v>
      </c>
      <c r="C57" s="22" t="s">
        <v>178</v>
      </c>
      <c r="D57" s="2" t="s">
        <v>29</v>
      </c>
      <c r="E57" s="1">
        <v>1</v>
      </c>
      <c r="F57" s="11">
        <f t="shared" si="0"/>
        <v>0.41527777777777769</v>
      </c>
    </row>
    <row r="58" spans="1:255" ht="15" customHeight="1" x14ac:dyDescent="0.25">
      <c r="A58" s="21"/>
      <c r="B58" s="2"/>
      <c r="C58" s="22"/>
      <c r="D58" s="2"/>
      <c r="E58" s="8"/>
      <c r="F58" s="11">
        <f t="shared" si="0"/>
        <v>0.41597222222222213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46</v>
      </c>
      <c r="B59" s="2" t="s">
        <v>2</v>
      </c>
      <c r="C59" s="2" t="s">
        <v>12</v>
      </c>
      <c r="D59" s="2" t="s">
        <v>29</v>
      </c>
      <c r="E59" s="8">
        <v>1</v>
      </c>
      <c r="F59" s="11">
        <f t="shared" si="0"/>
        <v>0.41597222222222213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f t="shared" si="0"/>
        <v>0.41666666666666657</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2"/>
      <c r="D61" s="2"/>
      <c r="E61" s="8"/>
      <c r="F61" s="11"/>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21"/>
      <c r="B62" s="2" t="s">
        <v>5</v>
      </c>
      <c r="C62" s="14" t="s">
        <v>6</v>
      </c>
      <c r="D62" s="2"/>
      <c r="E62" s="8" t="s">
        <v>5</v>
      </c>
      <c r="F62" s="11"/>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 customHeight="1" x14ac:dyDescent="0.25">
      <c r="A63" s="21" t="s">
        <v>5</v>
      </c>
      <c r="B63" s="2"/>
      <c r="C63" s="5" t="s">
        <v>10</v>
      </c>
      <c r="D63" s="2"/>
      <c r="E63" s="8"/>
      <c r="F63" s="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6" x14ac:dyDescent="0.25">
      <c r="A64" s="21"/>
      <c r="B64" s="2"/>
      <c r="C64" s="14" t="s">
        <v>1</v>
      </c>
      <c r="D64" s="2"/>
      <c r="E64" s="8"/>
      <c r="F64" s="11"/>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C71" s="15"/>
      <c r="E71" s="15"/>
      <c r="F71" s="15"/>
    </row>
    <row r="72" spans="1:6" x14ac:dyDescent="0.25">
      <c r="A72" s="15"/>
      <c r="C72" s="15"/>
      <c r="E72" s="15"/>
      <c r="F72" s="15"/>
    </row>
    <row r="73" spans="1:6" x14ac:dyDescent="0.25">
      <c r="A73" s="15"/>
      <c r="C73" s="15"/>
      <c r="E73" s="15"/>
      <c r="F73" s="15"/>
    </row>
    <row r="74" spans="1:6" x14ac:dyDescent="0.25">
      <c r="A74" s="15"/>
    </row>
    <row r="75" spans="1:6" x14ac:dyDescent="0.25">
      <c r="A75" s="15"/>
    </row>
    <row r="76" spans="1:6" x14ac:dyDescent="0.25">
      <c r="A76" s="15"/>
    </row>
    <row r="87" spans="1:6" x14ac:dyDescent="0.25">
      <c r="A87" s="15"/>
    </row>
    <row r="88" spans="1:6" ht="16.5" customHeight="1" x14ac:dyDescent="0.25">
      <c r="A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x14ac:dyDescent="0.25">
      <c r="A93" s="15"/>
      <c r="C93" s="15"/>
      <c r="E93" s="15"/>
      <c r="F93" s="15"/>
    </row>
  </sheetData>
  <mergeCells count="12">
    <mergeCell ref="D13:D15"/>
    <mergeCell ref="E13:E15"/>
    <mergeCell ref="F13:F15"/>
    <mergeCell ref="D30:D35"/>
    <mergeCell ref="E30:E35"/>
    <mergeCell ref="F30:F35"/>
    <mergeCell ref="E3:F3"/>
    <mergeCell ref="A1:F1"/>
    <mergeCell ref="A2:F2"/>
    <mergeCell ref="D5:D11"/>
    <mergeCell ref="E5:E11"/>
    <mergeCell ref="F5:F11"/>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4:A57 A15:A17 A30 A26 A36 A58:A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6" t="str">
        <f>Registration!A1</f>
        <v>148th IEEE 802.15 WSN Session</v>
      </c>
      <c r="B1" s="217"/>
      <c r="C1" s="217"/>
      <c r="D1" s="217"/>
      <c r="E1" s="217"/>
      <c r="F1" s="218"/>
      <c r="H1" s="9"/>
    </row>
    <row r="2" spans="1:8" s="7" customFormat="1" ht="15" customHeight="1" thickBot="1" x14ac:dyDescent="0.35">
      <c r="A2" s="231" t="str">
        <f>_xlfn.CONCAT("Agenda for WG15 AC Mtg. - ",TEXT(('AC Opening'!C2)+3,"DDDD, MMMM DD, YYYY"))</f>
        <v>Agenda for WG15 AC Mtg. - Wednesday, January 17, 2024</v>
      </c>
      <c r="B2" s="232"/>
      <c r="C2" s="232"/>
      <c r="D2" s="232"/>
      <c r="E2" s="232"/>
      <c r="F2" s="233"/>
      <c r="H2" s="10"/>
    </row>
    <row r="3" spans="1:8" s="39" customFormat="1" ht="15" customHeight="1" thickBot="1" x14ac:dyDescent="0.3">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49.95" customHeight="1" x14ac:dyDescent="0.25">
      <c r="A10" s="43"/>
      <c r="B10" s="61" t="str">
        <f>'AC Opening'!B21</f>
        <v>TG 3mb Revision (at IEEE Editors) - not meeting</v>
      </c>
      <c r="C10" s="61" t="str">
        <f>'AC Opening'!C21</f>
        <v>Kürner</v>
      </c>
      <c r="D10" s="99" t="s">
        <v>126</v>
      </c>
    </row>
    <row r="11" spans="1:8" s="39" customFormat="1" ht="49.95" customHeight="1" x14ac:dyDescent="0.25">
      <c r="A11" s="44"/>
      <c r="B11" s="61" t="str">
        <f>'AC Opening'!B22</f>
        <v>SC THz</v>
      </c>
      <c r="C11" s="61" t="str">
        <f>'AC Opening'!C22</f>
        <v>Kürner</v>
      </c>
      <c r="D11" s="99" t="s">
        <v>126</v>
      </c>
    </row>
    <row r="12" spans="1:8" s="39" customFormat="1" ht="49.95" customHeight="1" x14ac:dyDescent="0.25">
      <c r="A12" s="44"/>
      <c r="B12" s="61" t="str">
        <f>'AC Opening'!B23</f>
        <v>TG 4ab UWB-NG Amendment</v>
      </c>
      <c r="C12" s="61" t="str">
        <f>'AC Opening'!C23</f>
        <v>Rolfe</v>
      </c>
      <c r="D12" s="99" t="s">
        <v>126</v>
      </c>
    </row>
    <row r="13" spans="1:8" s="39" customFormat="1" ht="49.95" customHeight="1" x14ac:dyDescent="0.25">
      <c r="A13" s="43"/>
      <c r="B13" s="61" t="str">
        <f>'AC Opening'!B24</f>
        <v>SC WNG</v>
      </c>
      <c r="C13" s="61" t="str">
        <f>'AC Opening'!C24</f>
        <v>Rolfe</v>
      </c>
      <c r="D13" s="99" t="s">
        <v>126</v>
      </c>
    </row>
    <row r="14" spans="1:8" s="39" customFormat="1" ht="49.95" customHeight="1" x14ac:dyDescent="0.25">
      <c r="A14" s="44"/>
      <c r="B14" s="61" t="str">
        <f>'AC Opening'!B25</f>
        <v>TG 4ac Privacy Amendment</v>
      </c>
      <c r="C14" s="61" t="str">
        <f>'AC Opening'!C25</f>
        <v>Kivinen</v>
      </c>
      <c r="D14" s="99" t="s">
        <v>126</v>
      </c>
    </row>
    <row r="15" spans="1:8" s="39" customFormat="1" ht="49.95" customHeight="1" x14ac:dyDescent="0.25">
      <c r="A15" s="44"/>
      <c r="B15" s="61" t="str">
        <f>'AC Opening'!B26</f>
        <v>SC IETF - update at WG15 Mid-Week</v>
      </c>
      <c r="C15" s="61" t="str">
        <f>'AC Opening'!C26</f>
        <v>Kivinen</v>
      </c>
      <c r="D15" s="99" t="s">
        <v>126</v>
      </c>
    </row>
    <row r="16" spans="1:8" s="39" customFormat="1" ht="49.95" customHeight="1" x14ac:dyDescent="0.25">
      <c r="A16" s="44"/>
      <c r="B16" s="61" t="str">
        <f>'AC Opening'!B27</f>
        <v>TG 4me Revision to 2020</v>
      </c>
      <c r="C16" s="61" t="str">
        <f>'AC Opening'!C27</f>
        <v>Stuebing</v>
      </c>
      <c r="D16" s="99" t="s">
        <v>126</v>
      </c>
    </row>
    <row r="17" spans="1:4" s="39" customFormat="1" ht="49.95" customHeight="1" x14ac:dyDescent="0.25">
      <c r="A17" s="44"/>
      <c r="B17" s="61" t="str">
        <f>'AC Opening'!B28</f>
        <v>TG 6ma BAN/VAN Revision</v>
      </c>
      <c r="C17" s="61" t="str">
        <f>'AC Opening'!C28</f>
        <v>Kohno</v>
      </c>
      <c r="D17" s="99" t="s">
        <v>126</v>
      </c>
    </row>
    <row r="18" spans="1:4" s="39" customFormat="1" ht="49.95" customHeight="1" x14ac:dyDescent="0.25">
      <c r="A18" s="44"/>
      <c r="B18" s="61" t="str">
        <f>'AC Opening'!B29</f>
        <v>TG 7a OCC Amendment</v>
      </c>
      <c r="C18" s="61" t="str">
        <f>'AC Opening'!C29</f>
        <v>Jang</v>
      </c>
      <c r="D18" s="99" t="s">
        <v>126</v>
      </c>
    </row>
    <row r="19" spans="1:4" s="39" customFormat="1" ht="15" customHeight="1" x14ac:dyDescent="0.25">
      <c r="A19" s="44"/>
      <c r="B19" s="61" t="str">
        <f>'AC Opening'!B30</f>
        <v>TG 14 UWB-AHN New Standard - IN HIBERNATION</v>
      </c>
      <c r="C19" s="61" t="str">
        <f>'AC Opening'!C30</f>
        <v>Beecher</v>
      </c>
      <c r="D19" s="99" t="s">
        <v>180</v>
      </c>
    </row>
    <row r="20" spans="1:4" s="39" customFormat="1" ht="15" customHeight="1" x14ac:dyDescent="0.25">
      <c r="A20" s="44"/>
      <c r="B20" s="61" t="str">
        <f>'AC Opening'!B31</f>
        <v>TG 15 NB-AHN New Standard - IN HIBERNATION</v>
      </c>
      <c r="C20" s="61" t="str">
        <f>'AC Opening'!C31</f>
        <v>Powell</v>
      </c>
      <c r="D20" s="99" t="s">
        <v>180</v>
      </c>
    </row>
    <row r="21" spans="1:4" s="39" customFormat="1" ht="49.95" customHeight="1" x14ac:dyDescent="0.25">
      <c r="A21" s="44"/>
      <c r="B21" s="61" t="str">
        <f>'AC Opening'!B32</f>
        <v>TG 16t Lic-NB Amendment</v>
      </c>
      <c r="C21" s="61" t="str">
        <f>'AC Opening'!C32</f>
        <v>Godfrey</v>
      </c>
      <c r="D21" s="99" t="s">
        <v>126</v>
      </c>
    </row>
    <row r="22" spans="1:4" s="39" customFormat="1" ht="49.95" customHeight="1" x14ac:dyDescent="0.25">
      <c r="A22" s="43"/>
      <c r="B22" s="61" t="str">
        <f>'AC Opening'!B33</f>
        <v>SG SUN PHYs (TG4ad)</v>
      </c>
      <c r="C22" s="61" t="str">
        <f>'AC Opening'!C33</f>
        <v>Robert</v>
      </c>
      <c r="D22" s="99" t="s">
        <v>126</v>
      </c>
    </row>
    <row r="23" spans="1:4" s="39" customFormat="1" ht="49.95" customHeight="1" x14ac:dyDescent="0.25">
      <c r="A23" s="44"/>
      <c r="B23" s="61" t="str">
        <f>'AC Opening'!B34</f>
        <v>Joint .1/.15 Mtg. - not meeting</v>
      </c>
      <c r="C23" s="61" t="str">
        <f>'AC Opening'!C34</f>
        <v>Beecher</v>
      </c>
      <c r="D23" s="99" t="s">
        <v>126</v>
      </c>
    </row>
    <row r="24" spans="1:4" s="39" customFormat="1" ht="49.95" customHeight="1" x14ac:dyDescent="0.25">
      <c r="A24" s="44"/>
      <c r="B24" s="61" t="str">
        <f>'AC Opening'!B35</f>
        <v>SC MAINT/RULES</v>
      </c>
      <c r="C24" s="61" t="str">
        <f>'AC Opening'!C35</f>
        <v>Beecher</v>
      </c>
      <c r="D24" s="99" t="s">
        <v>126</v>
      </c>
    </row>
    <row r="25" spans="1:4" s="39" customFormat="1" ht="15" customHeight="1" x14ac:dyDescent="0.25">
      <c r="A25" s="43">
        <v>6</v>
      </c>
      <c r="B25" s="61" t="str">
        <f>'AC Opening'!B36</f>
        <v>Plans for Jan. Mtg.</v>
      </c>
      <c r="C25" s="61" t="str">
        <f>'AC Opening'!C36</f>
        <v>Powell</v>
      </c>
      <c r="D25" s="104"/>
    </row>
    <row r="26" spans="1:4" s="39" customFormat="1" ht="15" customHeight="1" x14ac:dyDescent="0.25">
      <c r="A26" s="43"/>
      <c r="B26" s="61" t="str">
        <f>'AC Opening'!B37</f>
        <v>Plans for March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TG7a SB issues: remove text or update PAR, Volkers name in SA email</v>
      </c>
      <c r="C28" s="61" t="str">
        <f>'AC Opening'!C39</f>
        <v>Powell</v>
      </c>
      <c r="D28" s="104"/>
    </row>
    <row r="29" spans="1:4" x14ac:dyDescent="0.25">
      <c r="B29" s="42" t="str">
        <f>'AC Opening'!B40</f>
        <v>Need to submit TG4ad PAR approval for March NesCom agenda</v>
      </c>
      <c r="C29" s="61">
        <f>'AC Opening'!C40</f>
        <v>0</v>
      </c>
    </row>
    <row r="30" spans="1:4" ht="79.95" customHeight="1" x14ac:dyDescent="0.25">
      <c r="B30" s="96" t="str">
        <f>'AC Opening'!B42</f>
        <v xml:space="preserve">    Motions @ EOW
        - …
        - …
        - …
        - …
        - …</v>
      </c>
      <c r="C30" s="61" t="str">
        <f>'AC Opening'!C42</f>
        <v>All</v>
      </c>
    </row>
    <row r="31" spans="1:4" ht="15" customHeight="1" x14ac:dyDescent="0.25">
      <c r="A31" s="43">
        <v>8</v>
      </c>
      <c r="B31" s="61" t="s">
        <v>193</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148th IEEE 802.15 WSN Session</v>
      </c>
      <c r="B1" s="217"/>
      <c r="C1" s="217"/>
      <c r="D1" s="217"/>
      <c r="E1" s="217"/>
      <c r="F1" s="218"/>
      <c r="H1" s="9"/>
    </row>
    <row r="2" spans="1:255" s="7" customFormat="1" ht="15" customHeight="1" thickBot="1" x14ac:dyDescent="0.35">
      <c r="A2" s="240" t="str">
        <f>_xlfn.CONCAT("Agenda for WG15 Mid-Week Plenary - ",TEXT(('AC Opening'!C2)+3,"DDDD, MMMM DD, YYYY"))</f>
        <v>Agenda for WG15 Mid-Week Plenary - Wednesday, January 17, 2024</v>
      </c>
      <c r="B2" s="241"/>
      <c r="C2" s="241"/>
      <c r="D2" s="241"/>
      <c r="E2" s="241"/>
      <c r="F2" s="242"/>
      <c r="H2" s="10"/>
    </row>
    <row r="3" spans="1:255" ht="25.05" customHeight="1" thickBot="1" x14ac:dyDescent="0.3">
      <c r="A3" s="65" t="s">
        <v>47</v>
      </c>
      <c r="B3" s="66" t="s">
        <v>51</v>
      </c>
      <c r="C3" s="67" t="s">
        <v>48</v>
      </c>
      <c r="D3" s="66" t="s">
        <v>52</v>
      </c>
      <c r="E3" s="238" t="s">
        <v>170</v>
      </c>
      <c r="F3" s="239"/>
      <c r="G3" s="64"/>
    </row>
    <row r="4" spans="1:255" s="6" customFormat="1" ht="15" customHeight="1" x14ac:dyDescent="0.25">
      <c r="A4" s="4">
        <v>1</v>
      </c>
      <c r="B4" s="8" t="s">
        <v>7</v>
      </c>
      <c r="C4" s="23" t="str">
        <f>'WG Opening'!C4</f>
        <v>MEETING CALLED TO ORDER</v>
      </c>
      <c r="D4" s="2" t="str">
        <f>'WG Opening'!D4</f>
        <v>Powell</v>
      </c>
      <c r="E4" s="1">
        <v>0</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43" t="str">
        <f>'WG Opening'!D5</f>
        <v>Beecher</v>
      </c>
      <c r="E5" s="244">
        <v>5</v>
      </c>
      <c r="F5" s="245">
        <f t="shared" ref="F5:F47" si="0">F4+TIME(0,E4,0)</f>
        <v>0.4375</v>
      </c>
    </row>
    <row r="6" spans="1:255" s="6" customFormat="1" ht="30" customHeight="1" x14ac:dyDescent="0.25">
      <c r="A6" s="4" t="s">
        <v>13</v>
      </c>
      <c r="B6" s="8" t="s">
        <v>4</v>
      </c>
      <c r="C6" s="93" t="s">
        <v>187</v>
      </c>
      <c r="D6" s="243"/>
      <c r="E6" s="244"/>
      <c r="F6" s="245"/>
    </row>
    <row r="7" spans="1:255" s="6" customFormat="1" ht="45" customHeight="1" x14ac:dyDescent="0.25">
      <c r="A7" s="4" t="s">
        <v>14</v>
      </c>
      <c r="B7" s="8" t="s">
        <v>4</v>
      </c>
      <c r="C7" s="94" t="s">
        <v>186</v>
      </c>
      <c r="D7" s="243"/>
      <c r="E7" s="244"/>
      <c r="F7" s="245"/>
    </row>
    <row r="8" spans="1:255" s="6" customFormat="1" ht="15" customHeight="1" x14ac:dyDescent="0.25">
      <c r="A8" s="4" t="s">
        <v>15</v>
      </c>
      <c r="B8" s="8" t="s">
        <v>4</v>
      </c>
      <c r="C8" s="72" t="str">
        <f>'WG Opening'!C8</f>
        <v>This Mtg. is being held Mixed-Mode as per the vote in the 802 LMSC</v>
      </c>
      <c r="D8" s="243"/>
      <c r="E8" s="244"/>
      <c r="F8" s="245"/>
    </row>
    <row r="9" spans="1:255" s="6" customFormat="1" ht="15" customHeight="1" x14ac:dyDescent="0.25">
      <c r="A9" s="4" t="s">
        <v>38</v>
      </c>
      <c r="B9" s="8" t="s">
        <v>4</v>
      </c>
      <c r="C9" s="72" t="str">
        <f>'WG Opening'!C9</f>
        <v>DirectVoteLive (DVL) for Closing Plenary [rem: highly recomm. to use one email for all 802 items]</v>
      </c>
      <c r="D9" s="243"/>
      <c r="E9" s="244"/>
      <c r="F9" s="245"/>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43"/>
      <c r="E10" s="244"/>
      <c r="F10" s="245"/>
    </row>
    <row r="11" spans="1:255" s="6" customFormat="1" ht="15" customHeight="1" x14ac:dyDescent="0.25">
      <c r="A11" s="4" t="s">
        <v>121</v>
      </c>
      <c r="B11" s="8" t="s">
        <v>4</v>
      </c>
      <c r="C11" s="72" t="str">
        <f>'WG Opening'!C11</f>
        <v>Mixed-Mode Meeting Ground Rules &amp; 75% Criteria</v>
      </c>
      <c r="D11" s="243"/>
      <c r="E11" s="244"/>
      <c r="F11" s="245"/>
    </row>
    <row r="12" spans="1:255" s="6" customFormat="1" ht="15" customHeight="1" x14ac:dyDescent="0.25">
      <c r="A12" s="4"/>
      <c r="B12" s="8"/>
      <c r="D12" s="2"/>
      <c r="E12" s="8"/>
      <c r="F12" s="11">
        <f>F5+TIME(0,E5,0)</f>
        <v>0.44097222222222221</v>
      </c>
    </row>
    <row r="13" spans="1:255" s="6" customFormat="1" ht="15" customHeight="1" x14ac:dyDescent="0.25">
      <c r="A13" s="4">
        <v>2</v>
      </c>
      <c r="B13" s="8" t="s">
        <v>7</v>
      </c>
      <c r="C13" s="2" t="str">
        <f>'WG Opening'!C20</f>
        <v>GENERAL AND ADMINISTRATIVE</v>
      </c>
      <c r="D13" s="2"/>
      <c r="E13" s="8"/>
      <c r="F13" s="11">
        <f t="shared" si="0"/>
        <v>0.44097222222222221</v>
      </c>
    </row>
    <row r="14" spans="1:255" ht="15" customHeight="1" x14ac:dyDescent="0.25">
      <c r="A14" s="4" t="s">
        <v>115</v>
      </c>
      <c r="B14" s="1" t="s">
        <v>4</v>
      </c>
      <c r="C14" s="109" t="str">
        <f>'WG Opening'!C25</f>
        <v>WG ADMIN ITEMS - N/A</v>
      </c>
      <c r="D14" s="2" t="str">
        <f>'WG Opening'!D25</f>
        <v>Powell</v>
      </c>
      <c r="E14" s="8">
        <v>0</v>
      </c>
      <c r="F14" s="11">
        <f t="shared" si="0"/>
        <v>0.44097222222222221</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0.44097222222222221</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Opening'!C29</f>
        <v>FUTURE MTGS AND POLLS</v>
      </c>
      <c r="D16" s="2"/>
      <c r="E16" s="1"/>
      <c r="F16" s="1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44</v>
      </c>
      <c r="B17" s="2" t="s">
        <v>4</v>
      </c>
      <c r="C17" s="1" t="str">
        <f>'WG Opening'!C30</f>
        <v>MARCH 2024 802 PLENARY MIXED MODE MTG. - PLAN OF RECORD AND MTG INFO</v>
      </c>
      <c r="D17" s="243" t="str">
        <f>'WG Opening'!D30</f>
        <v>Powell</v>
      </c>
      <c r="E17" s="246">
        <v>5</v>
      </c>
      <c r="F17" s="245">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128</v>
      </c>
      <c r="B18" s="2" t="s">
        <v>4</v>
      </c>
      <c r="C18" s="31" t="str">
        <f>'WG Opening'!C31</f>
        <v>802.15 WG will hold its session March 10-15, 2024, with the in-person part being held at the Hyatt Regency @ Colorado Convention Center Denver, Colorado</v>
      </c>
      <c r="D18" s="243"/>
      <c r="E18" s="246"/>
      <c r="F18" s="245"/>
    </row>
    <row r="19" spans="1:255" customFormat="1" ht="15" customHeight="1" x14ac:dyDescent="0.25">
      <c r="A19" s="4" t="s">
        <v>129</v>
      </c>
      <c r="B19" s="2" t="s">
        <v>4</v>
      </c>
      <c r="C19" s="29" t="str">
        <f>'WG Opening'!C32</f>
        <v>The 802 Wireless Chairs Adv. Committee will be held 4pm to 5:30pm on Sun. March 10, 2024</v>
      </c>
      <c r="D19" s="243"/>
      <c r="E19" s="246"/>
      <c r="F19" s="245"/>
    </row>
    <row r="20" spans="1:255" customFormat="1" ht="15" customHeight="1" x14ac:dyDescent="0.25">
      <c r="A20" s="4" t="s">
        <v>130</v>
      </c>
      <c r="B20" s="2" t="s">
        <v>4</v>
      </c>
      <c r="C20" s="29" t="str">
        <f>'WG Opening'!C33</f>
        <v>The 802.15 AC will be held 5:30 to 6:30pm on Sun. March 10, 2024</v>
      </c>
      <c r="D20" s="243"/>
      <c r="E20" s="246"/>
      <c r="F20" s="245"/>
    </row>
    <row r="21" spans="1:255" customFormat="1" ht="60" customHeight="1" x14ac:dyDescent="0.25">
      <c r="A21" s="4" t="s">
        <v>131</v>
      </c>
      <c r="B21" s="2" t="s">
        <v>4</v>
      </c>
      <c r="C21" s="31" t="str">
        <f>'WG Opening'!C34</f>
        <v>802 (in-person) Mtg. Registration Fees &amp; Deadlines have been set at $800 until Friday, January 12th, 2024, $1150 through Friday, January 12th, 2024, and $1500 after Friday, March 1st, 2024 
Additional In Hotel Stay Discount of $300
Student Rate $100</v>
      </c>
      <c r="D21" s="243"/>
      <c r="E21" s="246"/>
      <c r="F21" s="245"/>
    </row>
    <row r="22" spans="1:255" customFormat="1" ht="150" customHeight="1" x14ac:dyDescent="0.25">
      <c r="A22" s="4" t="s">
        <v>132</v>
      </c>
      <c r="B22" s="2" t="s">
        <v>4</v>
      </c>
      <c r="C22" s="31" t="str">
        <f>'WG Opening'!C35</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43"/>
      <c r="E22" s="246"/>
      <c r="F22" s="245"/>
    </row>
    <row r="23" spans="1:255" ht="15" customHeight="1" x14ac:dyDescent="0.25">
      <c r="A23" s="4" t="s">
        <v>45</v>
      </c>
      <c r="B23" s="2" t="s">
        <v>4</v>
      </c>
      <c r="C23" s="71" t="str">
        <f>'WG Opening'!C36</f>
        <v>POLLS - In person and ePolls</v>
      </c>
      <c r="D23" s="1" t="str">
        <f>'WG Opening'!D36</f>
        <v>Powell</v>
      </c>
      <c r="E23" s="8">
        <v>0</v>
      </c>
      <c r="F23" s="11">
        <f>F17+TIME(0,E17,0)</f>
        <v>0.44444444444444442</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0.44444444444444442</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Opening'!A38, "")</f>
        <v>4</v>
      </c>
      <c r="B25" s="2" t="s">
        <v>7</v>
      </c>
      <c r="C25" s="2" t="s">
        <v>141</v>
      </c>
      <c r="D25" s="2" t="str">
        <f>'WG Opening'!D38</f>
        <v>Powell</v>
      </c>
      <c r="E25" s="8">
        <v>0</v>
      </c>
      <c r="F25" s="11">
        <f t="shared" si="0"/>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Opening'!A40, "")</f>
        <v>4.2</v>
      </c>
      <c r="B27" s="2" t="str">
        <f>'WG Opening'!B40</f>
        <v>DT</v>
      </c>
      <c r="C27" s="8" t="str">
        <f>'WG Opening'!C40</f>
        <v>SC THz</v>
      </c>
      <c r="D27" s="2" t="str">
        <f>'WG Opening'!D40</f>
        <v>Kürner</v>
      </c>
      <c r="E27" s="8">
        <v>2</v>
      </c>
      <c r="F27" s="11">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Opening'!A41, "")</f>
        <v>4.3</v>
      </c>
      <c r="B28" s="2" t="str">
        <f>'WG Opening'!B41</f>
        <v>DT</v>
      </c>
      <c r="C28" s="8" t="str">
        <f>'WG Opening'!C41</f>
        <v>TG 4ab UWB-NG Amendment</v>
      </c>
      <c r="D28" s="2" t="str">
        <f>'WG Opening'!D41</f>
        <v>Rolfe</v>
      </c>
      <c r="E28" s="8">
        <v>2</v>
      </c>
      <c r="F28" s="11">
        <f t="shared" si="0"/>
        <v>0.4458333333333333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Opening'!A42, "")</f>
        <v>4.4</v>
      </c>
      <c r="B29" s="2" t="str">
        <f>'WG Opening'!B42</f>
        <v>DT</v>
      </c>
      <c r="C29" s="8" t="str">
        <f>'WG Opening'!C42</f>
        <v>SC WNG</v>
      </c>
      <c r="D29" s="2" t="str">
        <f>'WG Opening'!D42</f>
        <v>Rolfe</v>
      </c>
      <c r="E29" s="8">
        <v>2</v>
      </c>
      <c r="F29" s="11">
        <f t="shared" si="0"/>
        <v>0.44722222222222219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Opening'!A43, "")</f>
        <v>4.5</v>
      </c>
      <c r="B30" s="2" t="str">
        <f>'WG Opening'!B43</f>
        <v>DT</v>
      </c>
      <c r="C30" s="8" t="str">
        <f>'WG Opening'!C43</f>
        <v>TG 4ac Privacy Amendment</v>
      </c>
      <c r="D30" s="2" t="str">
        <f>'WG Opening'!D43</f>
        <v>Kivinen</v>
      </c>
      <c r="E30" s="8">
        <v>2</v>
      </c>
      <c r="F30" s="11">
        <f t="shared" si="0"/>
        <v>0.44861111111111107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Opening'!A44, "")</f>
        <v>4.6</v>
      </c>
      <c r="B31" s="2" t="str">
        <f>'WG Opening'!B44</f>
        <v>DT</v>
      </c>
      <c r="C31" s="8" t="str">
        <f>'WG Opening'!C44</f>
        <v>SC IETF - update at WG15 Mid-Week</v>
      </c>
      <c r="D31" s="2" t="str">
        <f>'WG Opening'!D44</f>
        <v>Kivinen</v>
      </c>
      <c r="E31" s="8">
        <v>10</v>
      </c>
      <c r="F31" s="11">
        <f t="shared" si="0"/>
        <v>0.44999999999999996</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Opening'!A45, "")</f>
        <v>4.7</v>
      </c>
      <c r="B32" s="2" t="str">
        <f>'WG Opening'!B45</f>
        <v>DT</v>
      </c>
      <c r="C32" s="8" t="str">
        <f>'WG Opening'!C45</f>
        <v>TG 4me Revision to 2020</v>
      </c>
      <c r="D32" s="2" t="str">
        <f>'WG Opening'!D45</f>
        <v>Stuebing</v>
      </c>
      <c r="E32" s="8">
        <v>2</v>
      </c>
      <c r="F32" s="11">
        <f t="shared" si="0"/>
        <v>0.45694444444444438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Opening'!A46, "")</f>
        <v>4.8</v>
      </c>
      <c r="B33" s="2" t="str">
        <f>'WG Opening'!B46</f>
        <v>DT</v>
      </c>
      <c r="C33" s="8" t="str">
        <f>'WG Opening'!C46</f>
        <v>TG 6ma BAN/VAN Revision</v>
      </c>
      <c r="D33" s="2" t="str">
        <f>'WG Opening'!D46</f>
        <v>Kohno</v>
      </c>
      <c r="E33" s="8">
        <v>2</v>
      </c>
      <c r="F33" s="11">
        <f t="shared" si="0"/>
        <v>0.45833333333333326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Opening'!A47, "")</f>
        <v>4.9</v>
      </c>
      <c r="B34" s="2" t="str">
        <f>'WG Opening'!B47</f>
        <v>DT</v>
      </c>
      <c r="C34" s="8" t="str">
        <f>'WG Opening'!C47</f>
        <v>TG 7a OCC Amendment</v>
      </c>
      <c r="D34" s="2" t="str">
        <f>'WG Opening'!D47</f>
        <v>Jang</v>
      </c>
      <c r="E34" s="8">
        <v>2</v>
      </c>
      <c r="F34" s="11">
        <f t="shared" si="0"/>
        <v>0.45972222222222214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Opening'!A48, "")</f>
        <v>4.10</v>
      </c>
      <c r="B35" s="2" t="str">
        <f>'WG Opening'!B48</f>
        <v>DT</v>
      </c>
      <c r="C35" s="8" t="str">
        <f>'WG Opening'!C48</f>
        <v>TG 14 UWB-AHN New Standard - IN HIBERNATION</v>
      </c>
      <c r="D35" s="2" t="str">
        <f>'WG Opening'!D48</f>
        <v>Beecher</v>
      </c>
      <c r="E35" s="8">
        <v>2</v>
      </c>
      <c r="F35" s="11">
        <f t="shared" si="0"/>
        <v>0.46111111111111103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Opening'!A49, "")</f>
        <v>4.11</v>
      </c>
      <c r="B36" s="2" t="str">
        <f>'WG Opening'!B49</f>
        <v>DT</v>
      </c>
      <c r="C36" s="8" t="str">
        <f>'WG Opening'!C49</f>
        <v>TG 15 NB-AHN New Standard - IN HIBERNATION</v>
      </c>
      <c r="D36" s="2" t="str">
        <f>'WG Opening'!D49</f>
        <v>Powell</v>
      </c>
      <c r="E36" s="8">
        <v>2</v>
      </c>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Opening'!A50, "")</f>
        <v>4.12</v>
      </c>
      <c r="B37" s="2" t="str">
        <f>'WG Opening'!B50</f>
        <v>DT</v>
      </c>
      <c r="C37" s="8" t="str">
        <f>'WG Opening'!C50</f>
        <v>TG 16t Lic-NB Amendment</v>
      </c>
      <c r="D37" s="2" t="str">
        <f>'WG Opening'!D50</f>
        <v>Godfrey</v>
      </c>
      <c r="E37" s="8">
        <v>2</v>
      </c>
      <c r="F37" s="11">
        <f t="shared" si="0"/>
        <v>0.4638888888888888</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Opening'!A51, "")</f>
        <v>4.13</v>
      </c>
      <c r="B38" s="2" t="str">
        <f>'WG Opening'!B51</f>
        <v>DT</v>
      </c>
      <c r="C38" s="8" t="str">
        <f>'WG Opening'!C51</f>
        <v>SG SUN PHYs (TG4ad)</v>
      </c>
      <c r="D38" s="2" t="str">
        <f>'WG Opening'!D51</f>
        <v>Robert</v>
      </c>
      <c r="E38" s="8">
        <v>2</v>
      </c>
      <c r="F38" s="11">
        <f t="shared" si="0"/>
        <v>0.46527777777777768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Opening'!A52, "")</f>
        <v>4.14</v>
      </c>
      <c r="B39" s="2" t="str">
        <f>'WG Opening'!B52</f>
        <v>DT</v>
      </c>
      <c r="C39" s="8" t="str">
        <f>'WG Opening'!C52</f>
        <v>Joint .1/.15 Mtg. - not meeting</v>
      </c>
      <c r="D39" s="2" t="str">
        <f>'WG Opening'!D52</f>
        <v>Beecher</v>
      </c>
      <c r="E39" s="8">
        <v>0</v>
      </c>
      <c r="F39" s="11">
        <f t="shared" si="0"/>
        <v>0.46666666666666656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Opening'!A53, "")</f>
        <v>4.15</v>
      </c>
      <c r="B40" s="2" t="str">
        <f>'WG Opening'!B53</f>
        <v>DT</v>
      </c>
      <c r="C40" s="8" t="str">
        <f>'WG Opening'!C53</f>
        <v>SC MAINT/RULES</v>
      </c>
      <c r="D40" s="2" t="str">
        <f>'WG Opening'!D53</f>
        <v>Beecher</v>
      </c>
      <c r="E40" s="8">
        <v>2</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0.46805555555555545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43</v>
      </c>
      <c r="B42" s="2" t="str">
        <f>'WG Opening'!B55</f>
        <v>*</v>
      </c>
      <c r="C42" s="2" t="str">
        <f>'WG Opening'!C55</f>
        <v>NEW BUSINESS</v>
      </c>
      <c r="D42" s="2" t="str">
        <f>'WG Opening'!D55</f>
        <v>Powell</v>
      </c>
      <c r="E42" s="8">
        <v>1</v>
      </c>
      <c r="F42" s="11">
        <f t="shared" si="0"/>
        <v>0.46805555555555545</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133</v>
      </c>
      <c r="B44" s="2" t="str">
        <f>'WG Opening'!B57</f>
        <v>*</v>
      </c>
      <c r="C44" s="2" t="str">
        <f>'WG Opening'!C57</f>
        <v>AOB</v>
      </c>
      <c r="D44" s="2" t="str">
        <f>'WG Opening'!D57</f>
        <v>Powell</v>
      </c>
      <c r="E44" s="1">
        <v>1</v>
      </c>
      <c r="F44" s="11">
        <f t="shared" si="0"/>
        <v>0.46874999999999989</v>
      </c>
    </row>
    <row r="45" spans="1:255" customFormat="1" ht="15" x14ac:dyDescent="0.25">
      <c r="A45" s="4"/>
      <c r="B45" s="2"/>
      <c r="C45" s="31"/>
      <c r="D45" s="2"/>
      <c r="E45" s="1"/>
      <c r="F45" s="11">
        <f t="shared" si="0"/>
        <v>0.46944444444444433</v>
      </c>
    </row>
    <row r="46" spans="1:255" ht="15" customHeight="1" x14ac:dyDescent="0.25">
      <c r="A46" s="4" t="s">
        <v>46</v>
      </c>
      <c r="B46" s="2" t="s">
        <v>2</v>
      </c>
      <c r="C46" s="1" t="str">
        <f>'WG Opening'!C59</f>
        <v>RECESS FOR SUBGROUP MEETINGS</v>
      </c>
      <c r="D46" s="2" t="str">
        <f>'WG Opening'!D59</f>
        <v>Powell</v>
      </c>
      <c r="E46" s="8">
        <v>1</v>
      </c>
      <c r="F46" s="11">
        <f t="shared" si="0"/>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0.47013888888888877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Opening'!C62</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Opening'!C63</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Opening'!C64</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9">
    <mergeCell ref="D17:D22"/>
    <mergeCell ref="E17:E22"/>
    <mergeCell ref="F17:F22"/>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6" t="str">
        <f>Registration!A1</f>
        <v>148th IEEE 802.15 WSN Session</v>
      </c>
      <c r="B1" s="217"/>
      <c r="C1" s="217"/>
      <c r="D1" s="217"/>
      <c r="E1" s="217"/>
      <c r="F1" s="218"/>
      <c r="G1" s="110"/>
      <c r="H1" s="82"/>
      <c r="I1" s="87"/>
    </row>
    <row r="2" spans="1:255" s="7" customFormat="1" ht="15" customHeight="1" thickBot="1" x14ac:dyDescent="0.35">
      <c r="A2" s="240" t="str">
        <f>_xlfn.CONCAT("Agenda for WG15 Closing Plenary - ",TEXT(('AC Opening'!C2)+4,"DDDD, MMMM DD, YYYY"))</f>
        <v>Agenda for WG15 Closing Plenary - Thursday, January 18, 2024</v>
      </c>
      <c r="B2" s="241"/>
      <c r="C2" s="241"/>
      <c r="D2" s="241"/>
      <c r="E2" s="241"/>
      <c r="F2" s="242"/>
      <c r="G2" s="110"/>
      <c r="H2" s="81"/>
      <c r="I2" s="87"/>
    </row>
    <row r="3" spans="1:255" ht="25.05" customHeight="1" thickBot="1" x14ac:dyDescent="0.3">
      <c r="A3" s="65" t="s">
        <v>47</v>
      </c>
      <c r="B3" s="66" t="s">
        <v>51</v>
      </c>
      <c r="C3" s="67" t="s">
        <v>48</v>
      </c>
      <c r="D3" s="66" t="s">
        <v>52</v>
      </c>
      <c r="E3" s="238" t="s">
        <v>170</v>
      </c>
      <c r="F3" s="239"/>
      <c r="G3" s="88"/>
    </row>
    <row r="4" spans="1:255" customFormat="1" ht="15" customHeight="1" x14ac:dyDescent="0.25">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43" t="str">
        <f>'WG Opening'!D5</f>
        <v>Beecher</v>
      </c>
      <c r="E5" s="244">
        <v>5</v>
      </c>
      <c r="F5" s="245">
        <f t="shared" ref="F5:F51" si="0">F4+TIME(0,E4,0)</f>
        <v>0.66666666666666663</v>
      </c>
      <c r="G5" s="111"/>
      <c r="H5" s="84"/>
      <c r="I5" s="90"/>
    </row>
    <row r="6" spans="1:255" s="6" customFormat="1" ht="30" customHeight="1" x14ac:dyDescent="0.25">
      <c r="A6" s="4" t="s">
        <v>13</v>
      </c>
      <c r="B6" s="8" t="s">
        <v>4</v>
      </c>
      <c r="C6" s="93" t="s">
        <v>187</v>
      </c>
      <c r="D6" s="243"/>
      <c r="E6" s="244"/>
      <c r="F6" s="245"/>
      <c r="G6" s="111"/>
      <c r="H6" s="84"/>
      <c r="I6" s="90"/>
    </row>
    <row r="7" spans="1:255" s="6" customFormat="1" ht="45" customHeight="1" x14ac:dyDescent="0.25">
      <c r="A7" s="4" t="s">
        <v>14</v>
      </c>
      <c r="B7" s="8" t="s">
        <v>4</v>
      </c>
      <c r="C7" s="94" t="s">
        <v>186</v>
      </c>
      <c r="D7" s="243"/>
      <c r="E7" s="244"/>
      <c r="F7" s="245"/>
      <c r="G7" s="111"/>
      <c r="H7" s="84"/>
      <c r="I7" s="90"/>
    </row>
    <row r="8" spans="1:255" s="6" customFormat="1" ht="15" customHeight="1" x14ac:dyDescent="0.25">
      <c r="A8" s="4" t="s">
        <v>15</v>
      </c>
      <c r="B8" s="8" t="s">
        <v>4</v>
      </c>
      <c r="C8" s="72" t="str">
        <f>'WG Opening'!C8</f>
        <v>This Mtg. is being held Mixed-Mode as per the vote in the 802 LMSC</v>
      </c>
      <c r="D8" s="243"/>
      <c r="E8" s="244"/>
      <c r="F8" s="245"/>
      <c r="G8" s="111"/>
      <c r="H8" s="84"/>
      <c r="I8" s="90"/>
    </row>
    <row r="9" spans="1:255" s="6" customFormat="1" ht="15" customHeight="1" x14ac:dyDescent="0.25">
      <c r="A9" s="4" t="s">
        <v>38</v>
      </c>
      <c r="B9" s="8" t="s">
        <v>4</v>
      </c>
      <c r="C9" s="72" t="str">
        <f>'WG Opening'!C9</f>
        <v>DirectVoteLive (DVL) for Closing Plenary [rem: highly recomm. to use one email for all 802 items]</v>
      </c>
      <c r="D9" s="243"/>
      <c r="E9" s="244"/>
      <c r="F9" s="245"/>
      <c r="G9" s="111"/>
      <c r="H9" s="84"/>
      <c r="I9" s="90"/>
    </row>
    <row r="10" spans="1:255" s="6" customFormat="1" ht="30" customHeight="1" x14ac:dyDescent="0.25">
      <c r="A10" s="4" t="s">
        <v>54</v>
      </c>
      <c r="B10" s="8" t="s">
        <v>4</v>
      </c>
      <c r="C10" s="72" t="str">
        <f>'WG Opening'!C10</f>
        <v>All motions for WG closing are due to WG Chair (Clint Powell), and WG Vice-Chair (Phil Beecher) immediately after the close of your last mtg.</v>
      </c>
      <c r="D10" s="243"/>
      <c r="E10" s="244"/>
      <c r="F10" s="245"/>
      <c r="G10" s="111"/>
      <c r="H10" s="84"/>
      <c r="I10" s="90"/>
    </row>
    <row r="11" spans="1:255" s="6" customFormat="1" ht="15" customHeight="1" x14ac:dyDescent="0.25">
      <c r="A11" s="4" t="s">
        <v>121</v>
      </c>
      <c r="B11" s="8" t="s">
        <v>4</v>
      </c>
      <c r="C11" s="72" t="str">
        <f>'WG Opening'!C11</f>
        <v>Mixed-Mode Meeting Ground Rules &amp; 75% Criteria</v>
      </c>
      <c r="D11" s="243"/>
      <c r="E11" s="244"/>
      <c r="F11" s="245"/>
      <c r="G11" s="111"/>
      <c r="H11" s="84"/>
      <c r="I11" s="90"/>
    </row>
    <row r="12" spans="1:255" customFormat="1" ht="15" customHeight="1" x14ac:dyDescent="0.25">
      <c r="A12" s="2"/>
      <c r="B12" s="2"/>
      <c r="C12" s="30"/>
      <c r="D12" s="2"/>
      <c r="E12" s="1"/>
      <c r="F12" s="11">
        <f>F5+TIME(0,E5,0)</f>
        <v>0.67013888888888884</v>
      </c>
      <c r="G12" s="101"/>
      <c r="H12" s="83"/>
      <c r="I12" s="89"/>
    </row>
    <row r="13" spans="1:255" s="6" customFormat="1" ht="15" customHeight="1" x14ac:dyDescent="0.25">
      <c r="A13" s="4">
        <v>2</v>
      </c>
      <c r="B13" s="8" t="s">
        <v>7</v>
      </c>
      <c r="C13" s="28" t="str">
        <f>'WG Opening'!C20</f>
        <v>GENERAL AND ADMINISTRATIVE</v>
      </c>
      <c r="D13" s="2"/>
      <c r="E13" s="8"/>
      <c r="F13" s="11">
        <f t="shared" si="0"/>
        <v>0.67013888888888884</v>
      </c>
      <c r="G13" s="111"/>
      <c r="H13" s="84"/>
      <c r="I13" s="90"/>
    </row>
    <row r="14" spans="1:255" ht="15" customHeight="1" x14ac:dyDescent="0.25">
      <c r="A14" s="4" t="s">
        <v>115</v>
      </c>
      <c r="B14" s="1" t="s">
        <v>4</v>
      </c>
      <c r="C14" s="109" t="str">
        <f>'WG Opening'!C25</f>
        <v>WG ADMIN ITEMS - N/A</v>
      </c>
      <c r="D14" s="2" t="str">
        <f>'WG Opening'!D25</f>
        <v>Powell</v>
      </c>
      <c r="E14" s="8">
        <v>0</v>
      </c>
      <c r="F14" s="11">
        <f t="shared" si="0"/>
        <v>0.67013888888888884</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0.67013888888888884</v>
      </c>
      <c r="G15" s="101"/>
      <c r="H15" s="83"/>
      <c r="I15" s="89"/>
    </row>
    <row r="16" spans="1:255" ht="15" customHeight="1" x14ac:dyDescent="0.25">
      <c r="A16" s="4">
        <v>3</v>
      </c>
      <c r="B16" s="2" t="s">
        <v>7</v>
      </c>
      <c r="C16" s="2" t="str">
        <f>'WG Mid-Week'!C16</f>
        <v>FUTURE MTGS AND POLLS</v>
      </c>
      <c r="D16" s="2"/>
      <c r="E16" s="1"/>
      <c r="F16" s="11">
        <f t="shared" si="0"/>
        <v>0.67013888888888884</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44</v>
      </c>
      <c r="B17" s="2" t="s">
        <v>4</v>
      </c>
      <c r="C17" s="1" t="str">
        <f>'WG Mid-Week'!C17</f>
        <v>MARCH 2024 802 PLENARY MIXED MODE MTG. - PLAN OF RECORD AND MTG INFO</v>
      </c>
      <c r="D17" s="243" t="str">
        <f>'WG Opening'!D30</f>
        <v>Powell</v>
      </c>
      <c r="E17" s="246">
        <v>5</v>
      </c>
      <c r="F17" s="245">
        <f t="shared" si="0"/>
        <v>0.67013888888888884</v>
      </c>
      <c r="G17" s="101"/>
      <c r="H17" s="83"/>
      <c r="I17" s="89"/>
    </row>
    <row r="18" spans="1:255" customFormat="1" ht="30" customHeight="1" x14ac:dyDescent="0.25">
      <c r="A18" s="4" t="s">
        <v>128</v>
      </c>
      <c r="B18" s="2" t="s">
        <v>4</v>
      </c>
      <c r="C18" s="31" t="str">
        <f>'WG Mid-Week'!C18</f>
        <v>802.15 WG will hold its session March 10-15, 2024, with the in-person part being held at the Hyatt Regency @ Colorado Convention Center Denver, Colorado</v>
      </c>
      <c r="D18" s="243"/>
      <c r="E18" s="246"/>
      <c r="F18" s="245"/>
      <c r="G18" s="101"/>
      <c r="H18" s="83"/>
      <c r="I18" s="89"/>
    </row>
    <row r="19" spans="1:255" customFormat="1" ht="30" customHeight="1" x14ac:dyDescent="0.25">
      <c r="A19" s="4" t="s">
        <v>129</v>
      </c>
      <c r="B19" s="2" t="s">
        <v>4</v>
      </c>
      <c r="C19" s="29" t="str">
        <f>'WG Mid-Week'!C19</f>
        <v>The 802 Wireless Chairs Adv. Committee will be held 4pm to 5:30pm on Sun. March 10, 2024</v>
      </c>
      <c r="D19" s="243"/>
      <c r="E19" s="246"/>
      <c r="F19" s="245"/>
      <c r="G19" s="101"/>
      <c r="H19" s="83"/>
      <c r="I19" s="89"/>
    </row>
    <row r="20" spans="1:255" customFormat="1" ht="15" customHeight="1" x14ac:dyDescent="0.25">
      <c r="A20" s="4" t="s">
        <v>130</v>
      </c>
      <c r="B20" s="2" t="s">
        <v>4</v>
      </c>
      <c r="C20" s="29" t="str">
        <f>'WG Mid-Week'!C20</f>
        <v>The 802.15 AC will be held 5:30 to 6:30pm on Sun. March 10, 2024</v>
      </c>
      <c r="D20" s="243"/>
      <c r="E20" s="246"/>
      <c r="F20" s="245"/>
      <c r="G20" s="101"/>
      <c r="H20" s="83"/>
      <c r="I20" s="89"/>
    </row>
    <row r="21" spans="1:255" customFormat="1" ht="60" customHeight="1" x14ac:dyDescent="0.25">
      <c r="A21" s="4" t="s">
        <v>131</v>
      </c>
      <c r="B21" s="2" t="s">
        <v>4</v>
      </c>
      <c r="C21" s="31" t="str">
        <f>'WG Mid-Week'!C21</f>
        <v>802 (in-person) Mtg. Registration Fees &amp; Deadlines have been set at $800 until Friday, January 12th, 2024, $1150 through Friday, January 12th, 2024, and $1500 after Friday, March 1st, 2024 
Additional In Hotel Stay Discount of $300
Student Rate $100</v>
      </c>
      <c r="D21" s="243"/>
      <c r="E21" s="246"/>
      <c r="F21" s="245"/>
      <c r="G21" s="101"/>
      <c r="H21" s="83"/>
      <c r="I21" s="89"/>
    </row>
    <row r="22" spans="1:255" customFormat="1" ht="150" customHeight="1" thickBot="1" x14ac:dyDescent="0.3">
      <c r="A22" s="4" t="s">
        <v>132</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43"/>
      <c r="E22" s="246"/>
      <c r="F22" s="245"/>
      <c r="G22" s="101"/>
      <c r="H22" s="83"/>
      <c r="I22" s="89"/>
    </row>
    <row r="23" spans="1:255" ht="15" customHeight="1" x14ac:dyDescent="0.25">
      <c r="A23" s="4" t="s">
        <v>45</v>
      </c>
      <c r="B23" s="2" t="s">
        <v>4</v>
      </c>
      <c r="C23" s="71" t="str">
        <f>'WG Opening'!C36</f>
        <v>POLLS - In person and ePolls</v>
      </c>
      <c r="D23" s="2" t="str">
        <f>'WG Opening'!D36</f>
        <v>Powell</v>
      </c>
      <c r="E23" s="8">
        <v>1</v>
      </c>
      <c r="F23" s="11">
        <f>F17+TIME(0,E17,0)</f>
        <v>0.67361111111111105</v>
      </c>
      <c r="G23" s="111"/>
      <c r="H23" s="249" t="s">
        <v>222</v>
      </c>
      <c r="I23" s="250"/>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0.67430555555555549</v>
      </c>
      <c r="G24" s="111"/>
      <c r="H24" s="251" t="s">
        <v>205</v>
      </c>
      <c r="I24" s="247" t="s">
        <v>194</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Opening'!A38, "")</f>
        <v>4</v>
      </c>
      <c r="B25" s="2" t="s">
        <v>7</v>
      </c>
      <c r="C25" s="2" t="s">
        <v>142</v>
      </c>
      <c r="D25" s="2" t="str">
        <f>'WG Opening'!D38</f>
        <v>Powell</v>
      </c>
      <c r="E25" s="8"/>
      <c r="F25" s="11">
        <f t="shared" si="0"/>
        <v>0.67430555555555549</v>
      </c>
      <c r="G25" s="111"/>
      <c r="H25" s="252"/>
      <c r="I25" s="248"/>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Opening'!A39, "")</f>
        <v>4.1</v>
      </c>
      <c r="B26" s="2" t="str">
        <f>'WG Opening'!B39</f>
        <v>DT</v>
      </c>
      <c r="C26" s="8" t="str">
        <f>'WG Opening'!C39</f>
        <v>TG 3mb Revision (at IEEE Editors) - not meeting</v>
      </c>
      <c r="D26" s="2" t="str">
        <f>'WG Opening'!D39</f>
        <v>Kürner</v>
      </c>
      <c r="E26" s="8">
        <v>0</v>
      </c>
      <c r="F26" s="11">
        <f t="shared" si="0"/>
        <v>0.67430555555555549</v>
      </c>
      <c r="G26" s="110" t="str">
        <f t="shared" ref="G26:G31" si="1">LEFT(C26,7)</f>
        <v xml:space="preserve">TG 3mb </v>
      </c>
      <c r="H26" s="97"/>
      <c r="I26" s="2"/>
    </row>
    <row r="27" spans="1:255" customFormat="1" ht="15" customHeight="1" x14ac:dyDescent="0.25">
      <c r="A27" s="92" t="str">
        <f>_xlfn.CONCAT('WG Opening'!A40, "")</f>
        <v>4.2</v>
      </c>
      <c r="B27" s="2" t="str">
        <f>'WG Opening'!B40</f>
        <v>DT</v>
      </c>
      <c r="C27" s="8" t="str">
        <f>'WG Opening'!C40</f>
        <v>SC THz</v>
      </c>
      <c r="D27" s="2" t="str">
        <f>'WG Opening'!D40</f>
        <v>Kürner</v>
      </c>
      <c r="E27" s="8">
        <v>0</v>
      </c>
      <c r="F27" s="11">
        <f t="shared" si="0"/>
        <v>0.67430555555555549</v>
      </c>
      <c r="G27" s="110" t="str">
        <f t="shared" si="1"/>
        <v>SC THz</v>
      </c>
      <c r="H27" s="97"/>
      <c r="I27" s="2"/>
    </row>
    <row r="28" spans="1:255" customFormat="1" ht="15" customHeight="1" x14ac:dyDescent="0.25">
      <c r="A28" s="92" t="str">
        <f>_xlfn.CONCAT('WG Opening'!A41, "")</f>
        <v>4.3</v>
      </c>
      <c r="B28" s="2" t="str">
        <f>'WG Opening'!B41</f>
        <v>DT</v>
      </c>
      <c r="C28" s="8" t="str">
        <f>'WG Opening'!C41</f>
        <v>TG 4ab UWB-NG Amendment</v>
      </c>
      <c r="D28" s="2" t="str">
        <f>'WG Opening'!D41</f>
        <v>Rolfe</v>
      </c>
      <c r="E28" s="8">
        <v>6</v>
      </c>
      <c r="F28" s="11">
        <f t="shared" si="0"/>
        <v>0.67430555555555549</v>
      </c>
      <c r="G28" s="110" t="str">
        <f t="shared" si="1"/>
        <v xml:space="preserve">TG 4ab </v>
      </c>
      <c r="H28" s="97"/>
      <c r="I28" s="2" t="s">
        <v>233</v>
      </c>
      <c r="J28" s="37"/>
    </row>
    <row r="29" spans="1:255" customFormat="1" ht="15" customHeight="1" x14ac:dyDescent="0.25">
      <c r="A29" s="92" t="str">
        <f>_xlfn.CONCAT('WG Opening'!A42, "")</f>
        <v>4.4</v>
      </c>
      <c r="B29" s="2" t="str">
        <f>'WG Opening'!B42</f>
        <v>DT</v>
      </c>
      <c r="C29" s="8" t="str">
        <f>'WG Opening'!C42</f>
        <v>SC WNG</v>
      </c>
      <c r="D29" s="2" t="str">
        <f>'WG Opening'!D42</f>
        <v>Rolfe</v>
      </c>
      <c r="E29" s="8">
        <v>4</v>
      </c>
      <c r="F29" s="11">
        <f t="shared" si="0"/>
        <v>0.67847222222222214</v>
      </c>
      <c r="G29" s="110" t="str">
        <f t="shared" si="1"/>
        <v>SC WNG</v>
      </c>
      <c r="H29" s="97"/>
      <c r="I29" s="2"/>
    </row>
    <row r="30" spans="1:255" customFormat="1" ht="15" customHeight="1" x14ac:dyDescent="0.25">
      <c r="A30" s="92" t="str">
        <f>_xlfn.CONCAT('WG Opening'!A43, "")</f>
        <v>4.5</v>
      </c>
      <c r="B30" s="2" t="str">
        <f>'WG Opening'!B43</f>
        <v>DT</v>
      </c>
      <c r="C30" s="8" t="str">
        <f>'WG Opening'!C43</f>
        <v>TG 4ac Privacy Amendment</v>
      </c>
      <c r="D30" s="2" t="str">
        <f>'WG Opening'!D43</f>
        <v>Kivinen</v>
      </c>
      <c r="E30" s="8">
        <v>6</v>
      </c>
      <c r="F30" s="11">
        <f t="shared" si="0"/>
        <v>0.68124999999999991</v>
      </c>
      <c r="G30" s="110" t="str">
        <f t="shared" si="1"/>
        <v xml:space="preserve">TG 4ac </v>
      </c>
      <c r="H30" s="97"/>
      <c r="I30" s="2" t="s">
        <v>234</v>
      </c>
    </row>
    <row r="31" spans="1:255" customFormat="1" ht="15" customHeight="1" x14ac:dyDescent="0.25">
      <c r="A31" s="92" t="str">
        <f>_xlfn.CONCAT('WG Opening'!A44, "")</f>
        <v>4.6</v>
      </c>
      <c r="B31" s="2" t="str">
        <f>'WG Opening'!B44</f>
        <v>DT</v>
      </c>
      <c r="C31" s="8" t="str">
        <f>'WG Opening'!C44</f>
        <v>SC IETF - update at WG15 Mid-Week</v>
      </c>
      <c r="D31" s="2" t="str">
        <f>'WG Opening'!D44</f>
        <v>Kivinen</v>
      </c>
      <c r="E31" s="8">
        <v>2</v>
      </c>
      <c r="F31" s="11">
        <f t="shared" si="0"/>
        <v>0.68541666666666656</v>
      </c>
      <c r="G31" s="110" t="str">
        <f t="shared" si="1"/>
        <v>SC IETF</v>
      </c>
      <c r="H31" s="97"/>
      <c r="I31" s="2" t="s">
        <v>235</v>
      </c>
      <c r="J31" s="37"/>
    </row>
    <row r="32" spans="1:255" customFormat="1" ht="15" customHeight="1" x14ac:dyDescent="0.25">
      <c r="A32" s="92" t="str">
        <f>_xlfn.CONCAT('WG Opening'!A45, "")</f>
        <v>4.7</v>
      </c>
      <c r="B32" s="2" t="str">
        <f>'WG Opening'!B45</f>
        <v>DT</v>
      </c>
      <c r="C32" s="8" t="str">
        <f>'WG Opening'!C45</f>
        <v>TG 4me Revision to 2020</v>
      </c>
      <c r="D32" s="2" t="str">
        <f>'WG Opening'!D45</f>
        <v>Stuebing</v>
      </c>
      <c r="E32" s="8">
        <v>4</v>
      </c>
      <c r="F32" s="11">
        <f t="shared" si="0"/>
        <v>0.68680555555555545</v>
      </c>
      <c r="G32" s="110" t="str">
        <f>LEFT(C32,7)</f>
        <v xml:space="preserve">TG 4me </v>
      </c>
      <c r="H32" s="97"/>
      <c r="I32" s="2" t="s">
        <v>209</v>
      </c>
    </row>
    <row r="33" spans="1:255" customFormat="1" ht="15" customHeight="1" x14ac:dyDescent="0.25">
      <c r="A33" s="92" t="str">
        <f>_xlfn.CONCAT('WG Opening'!A46, "")</f>
        <v>4.8</v>
      </c>
      <c r="B33" s="2" t="str">
        <f>'WG Opening'!B46</f>
        <v>DT</v>
      </c>
      <c r="C33" s="8" t="str">
        <f>'WG Opening'!C46</f>
        <v>TG 6ma BAN/VAN Revision</v>
      </c>
      <c r="D33" s="2" t="str">
        <f>'WG Opening'!D46</f>
        <v>Kohno</v>
      </c>
      <c r="E33" s="8">
        <v>5</v>
      </c>
      <c r="F33" s="11">
        <f t="shared" si="0"/>
        <v>0.68958333333333321</v>
      </c>
      <c r="G33" s="110" t="str">
        <f t="shared" ref="G33:G40" si="2">LEFT(C33,7)</f>
        <v xml:space="preserve">TG 6ma </v>
      </c>
      <c r="H33" s="97"/>
      <c r="I33" s="2" t="s">
        <v>243</v>
      </c>
    </row>
    <row r="34" spans="1:255" ht="15" customHeight="1" x14ac:dyDescent="0.25">
      <c r="A34" s="92" t="str">
        <f>_xlfn.CONCAT('WG Opening'!A47, "")</f>
        <v>4.9</v>
      </c>
      <c r="B34" s="2" t="str">
        <f>'WG Opening'!B47</f>
        <v>DT</v>
      </c>
      <c r="C34" s="8" t="str">
        <f>'WG Opening'!C47</f>
        <v>TG 7a OCC Amendment</v>
      </c>
      <c r="D34" s="2" t="str">
        <f>'WG Opening'!D47</f>
        <v>Jang</v>
      </c>
      <c r="E34" s="8">
        <v>6</v>
      </c>
      <c r="F34" s="11">
        <f t="shared" si="0"/>
        <v>0.69305555555555542</v>
      </c>
      <c r="G34" s="110" t="str">
        <f t="shared" si="2"/>
        <v>TG 7a O</v>
      </c>
      <c r="H34" s="97"/>
      <c r="I34" s="2" t="s">
        <v>236</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Opening'!A48, "")</f>
        <v>4.10</v>
      </c>
      <c r="B35" s="2" t="str">
        <f>'WG Opening'!B48</f>
        <v>DT</v>
      </c>
      <c r="C35" s="8" t="str">
        <f>'WG Opening'!C48</f>
        <v>TG 14 UWB-AHN New Standard - IN HIBERNATION</v>
      </c>
      <c r="D35" s="2" t="str">
        <f>'WG Opening'!D48</f>
        <v>Beecher</v>
      </c>
      <c r="E35" s="8">
        <v>0</v>
      </c>
      <c r="F35" s="11">
        <f t="shared" si="0"/>
        <v>0.69722222222222208</v>
      </c>
      <c r="G35" s="110" t="str">
        <f t="shared" si="2"/>
        <v>TG 14 U</v>
      </c>
      <c r="H35" s="97"/>
      <c r="I35" s="2"/>
    </row>
    <row r="36" spans="1:255" customFormat="1" ht="15" customHeight="1" x14ac:dyDescent="0.25">
      <c r="A36" s="92" t="str">
        <f>_xlfn.CONCAT('WG Opening'!A49, "")</f>
        <v>4.11</v>
      </c>
      <c r="B36" s="2" t="str">
        <f>'WG Opening'!B49</f>
        <v>DT</v>
      </c>
      <c r="C36" s="8" t="str">
        <f>'WG Opening'!C49</f>
        <v>TG 15 NB-AHN New Standard - IN HIBERNATION</v>
      </c>
      <c r="D36" s="2" t="str">
        <f>'WG Opening'!D49</f>
        <v>Powell</v>
      </c>
      <c r="E36" s="8">
        <v>0</v>
      </c>
      <c r="F36" s="11">
        <f t="shared" si="0"/>
        <v>0.69722222222222208</v>
      </c>
      <c r="G36" s="110" t="str">
        <f t="shared" si="2"/>
        <v>TG 15 N</v>
      </c>
      <c r="H36" s="97"/>
      <c r="I36" s="2"/>
    </row>
    <row r="37" spans="1:255" customFormat="1" ht="15" customHeight="1" x14ac:dyDescent="0.25">
      <c r="A37" s="92" t="str">
        <f>_xlfn.CONCAT('WG Opening'!A50, "")</f>
        <v>4.12</v>
      </c>
      <c r="B37" s="2" t="str">
        <f>'WG Opening'!B50</f>
        <v>DT</v>
      </c>
      <c r="C37" s="8" t="str">
        <f>'WG Opening'!C50</f>
        <v>TG 16t Lic-NB Amendment</v>
      </c>
      <c r="D37" s="2" t="str">
        <f>'WG Opening'!D50</f>
        <v>Godfrey</v>
      </c>
      <c r="E37" s="8">
        <v>6</v>
      </c>
      <c r="F37" s="11">
        <f t="shared" si="0"/>
        <v>0.69722222222222208</v>
      </c>
      <c r="G37" s="110" t="str">
        <f t="shared" si="2"/>
        <v xml:space="preserve">TG 16t </v>
      </c>
      <c r="H37" s="97"/>
      <c r="I37" s="23" t="s">
        <v>237</v>
      </c>
    </row>
    <row r="38" spans="1:255" s="24" customFormat="1" ht="15" customHeight="1" x14ac:dyDescent="0.25">
      <c r="A38" s="92" t="str">
        <f>_xlfn.CONCAT('WG Opening'!A51, "")</f>
        <v>4.13</v>
      </c>
      <c r="B38" s="2" t="str">
        <f>'WG Opening'!B51</f>
        <v>DT</v>
      </c>
      <c r="C38" s="8" t="str">
        <f>'WG Opening'!C51</f>
        <v>SG SUN PHYs (TG4ad)</v>
      </c>
      <c r="D38" s="2" t="str">
        <f>'WG Opening'!D51</f>
        <v>Robert</v>
      </c>
      <c r="E38" s="8">
        <v>6</v>
      </c>
      <c r="F38" s="11">
        <f t="shared" si="0"/>
        <v>0.70138888888888873</v>
      </c>
      <c r="G38" s="110" t="str">
        <f t="shared" si="2"/>
        <v xml:space="preserve">SG SUN </v>
      </c>
      <c r="H38" s="97"/>
      <c r="I38" s="2" t="s">
        <v>238</v>
      </c>
    </row>
    <row r="39" spans="1:255" s="24" customFormat="1" ht="15" customHeight="1" x14ac:dyDescent="0.25">
      <c r="A39" s="92" t="str">
        <f>_xlfn.CONCAT('WG Opening'!A52, "")</f>
        <v>4.14</v>
      </c>
      <c r="B39" s="2" t="str">
        <f>'WG Opening'!B52</f>
        <v>DT</v>
      </c>
      <c r="C39" s="8" t="str">
        <f>'WG Opening'!C52</f>
        <v>Joint .1/.15 Mtg. - not meeting</v>
      </c>
      <c r="D39" s="2" t="str">
        <f>'WG Opening'!D52</f>
        <v>Beecher</v>
      </c>
      <c r="E39" s="8">
        <v>5</v>
      </c>
      <c r="F39" s="11">
        <f t="shared" si="0"/>
        <v>0.70555555555555538</v>
      </c>
      <c r="G39" s="110" t="str">
        <f>LEFT(C39,12)</f>
        <v>Joint .1/.15</v>
      </c>
      <c r="H39" s="97"/>
      <c r="I39" s="2" t="s">
        <v>239</v>
      </c>
    </row>
    <row r="40" spans="1:255" s="24" customFormat="1" ht="15" customHeight="1" x14ac:dyDescent="0.25">
      <c r="A40" s="92" t="str">
        <f>_xlfn.CONCAT('WG Opening'!A53, "")</f>
        <v>4.15</v>
      </c>
      <c r="B40" s="2" t="str">
        <f>'WG Opening'!B53</f>
        <v>DT</v>
      </c>
      <c r="C40" s="8" t="str">
        <f>'WG Opening'!C53</f>
        <v>SC MAINT/RULES</v>
      </c>
      <c r="D40" s="2" t="str">
        <f>'WG Opening'!D53</f>
        <v>Beecher</v>
      </c>
      <c r="E40" s="8">
        <v>6</v>
      </c>
      <c r="F40" s="11">
        <f t="shared" si="0"/>
        <v>0.70902777777777759</v>
      </c>
      <c r="G40" s="110" t="str">
        <f t="shared" si="2"/>
        <v>SC MAIN</v>
      </c>
      <c r="H40" s="97"/>
      <c r="I40" s="2" t="s">
        <v>240</v>
      </c>
    </row>
    <row r="41" spans="1:255" customFormat="1" ht="15" customHeight="1" x14ac:dyDescent="0.25">
      <c r="A41" s="92">
        <v>4.16</v>
      </c>
      <c r="B41" s="2" t="s">
        <v>3</v>
      </c>
      <c r="C41" s="26" t="s">
        <v>36</v>
      </c>
      <c r="D41" s="26" t="s">
        <v>25</v>
      </c>
      <c r="E41" s="26">
        <v>6</v>
      </c>
      <c r="F41" s="11">
        <f t="shared" si="0"/>
        <v>0.71319444444444424</v>
      </c>
      <c r="G41" s="101"/>
      <c r="H41" s="86"/>
      <c r="I41" s="2"/>
    </row>
    <row r="42" spans="1:255" customFormat="1" ht="15" customHeight="1" x14ac:dyDescent="0.25">
      <c r="A42" s="92">
        <v>4.17</v>
      </c>
      <c r="B42" s="2" t="s">
        <v>3</v>
      </c>
      <c r="C42" s="26" t="s">
        <v>30</v>
      </c>
      <c r="D42" s="26" t="s">
        <v>177</v>
      </c>
      <c r="E42" s="26">
        <v>6</v>
      </c>
      <c r="F42" s="11">
        <f t="shared" si="0"/>
        <v>0.71736111111111089</v>
      </c>
      <c r="G42" s="101"/>
      <c r="H42" s="86"/>
      <c r="I42" s="2" t="s">
        <v>242</v>
      </c>
    </row>
    <row r="43" spans="1:255" customFormat="1" ht="15" customHeight="1" x14ac:dyDescent="0.25">
      <c r="A43" s="92">
        <v>4.18</v>
      </c>
      <c r="B43" s="2" t="s">
        <v>3</v>
      </c>
      <c r="C43" s="26" t="s">
        <v>31</v>
      </c>
      <c r="D43" s="26" t="s">
        <v>23</v>
      </c>
      <c r="E43" s="26">
        <v>6</v>
      </c>
      <c r="F43" s="11">
        <f t="shared" si="0"/>
        <v>0.72152777777777755</v>
      </c>
      <c r="G43" s="101"/>
      <c r="H43" s="86"/>
      <c r="I43" s="2"/>
    </row>
    <row r="44" spans="1:255" customFormat="1" ht="15" customHeight="1" x14ac:dyDescent="0.25">
      <c r="A44" s="92">
        <v>4.1900000000000004</v>
      </c>
      <c r="B44" s="2" t="s">
        <v>3</v>
      </c>
      <c r="C44" s="26" t="s">
        <v>32</v>
      </c>
      <c r="D44" s="26" t="s">
        <v>191</v>
      </c>
      <c r="E44" s="26">
        <v>6</v>
      </c>
      <c r="F44" s="11">
        <f t="shared" si="0"/>
        <v>0.7256944444444442</v>
      </c>
      <c r="G44" s="101"/>
      <c r="H44" s="86"/>
      <c r="I44" s="2"/>
    </row>
    <row r="45" spans="1:255" customFormat="1" ht="15" customHeight="1" x14ac:dyDescent="0.25">
      <c r="A45" s="4"/>
      <c r="B45" s="8"/>
      <c r="D45" s="2"/>
      <c r="E45" s="1"/>
      <c r="F45" s="11">
        <f t="shared" si="0"/>
        <v>0.72986111111111085</v>
      </c>
      <c r="G45" s="101"/>
      <c r="H45" s="83"/>
      <c r="I45" s="89"/>
    </row>
    <row r="46" spans="1:255" customFormat="1" ht="15" customHeight="1" x14ac:dyDescent="0.25">
      <c r="A46" s="4" t="s">
        <v>43</v>
      </c>
      <c r="B46" s="2" t="str">
        <f>'WG Opening'!B55</f>
        <v>*</v>
      </c>
      <c r="C46" s="2" t="str">
        <f>'WG Opening'!C55</f>
        <v>NEW BUSINESS</v>
      </c>
      <c r="D46" s="2" t="str">
        <f>'WG Opening'!D55</f>
        <v>Powell</v>
      </c>
      <c r="E46" s="1">
        <v>1</v>
      </c>
      <c r="F46" s="11">
        <f t="shared" si="0"/>
        <v>0.72986111111111085</v>
      </c>
      <c r="G46" s="101"/>
      <c r="H46" s="83"/>
      <c r="I46" s="89"/>
    </row>
    <row r="47" spans="1:255" customFormat="1" ht="15" customHeight="1" x14ac:dyDescent="0.25">
      <c r="B47" s="2"/>
      <c r="C47" s="22"/>
      <c r="D47" s="2"/>
      <c r="E47" s="1"/>
      <c r="F47" s="11">
        <f t="shared" si="0"/>
        <v>0.73055555555555529</v>
      </c>
      <c r="G47" s="101"/>
      <c r="H47" s="83"/>
      <c r="I47" s="89"/>
    </row>
    <row r="48" spans="1:255" customFormat="1" ht="15" x14ac:dyDescent="0.25">
      <c r="A48" s="4" t="s">
        <v>133</v>
      </c>
      <c r="B48" s="2" t="str">
        <f>'WG Opening'!B57</f>
        <v>*</v>
      </c>
      <c r="C48" s="2" t="str">
        <f>'WG Opening'!C57</f>
        <v>AOB</v>
      </c>
      <c r="D48" s="2" t="str">
        <f>'WG Opening'!D57</f>
        <v>Powell</v>
      </c>
      <c r="E48" s="1">
        <v>1</v>
      </c>
      <c r="F48" s="11">
        <f t="shared" si="0"/>
        <v>0.73055555555555529</v>
      </c>
      <c r="G48" s="101"/>
      <c r="H48" s="83"/>
      <c r="I48" s="89"/>
    </row>
    <row r="49" spans="1:255" customFormat="1" ht="15" x14ac:dyDescent="0.25">
      <c r="A49" s="4"/>
      <c r="B49" s="2"/>
      <c r="C49" s="31"/>
      <c r="D49" s="2"/>
      <c r="E49" s="1"/>
      <c r="F49" s="11">
        <f t="shared" si="0"/>
        <v>0.73124999999999973</v>
      </c>
      <c r="G49" s="101"/>
      <c r="H49" s="83"/>
      <c r="I49" s="89"/>
    </row>
    <row r="50" spans="1:255" customFormat="1" ht="15" x14ac:dyDescent="0.25">
      <c r="A50" s="4" t="s">
        <v>46</v>
      </c>
      <c r="B50" s="2" t="s">
        <v>2</v>
      </c>
      <c r="C50" s="22" t="s">
        <v>8</v>
      </c>
      <c r="D50" s="2" t="str">
        <f>'WG Opening'!D59</f>
        <v>Powell</v>
      </c>
      <c r="E50" s="1">
        <v>1</v>
      </c>
      <c r="F50" s="11">
        <f t="shared" si="0"/>
        <v>0.73124999999999973</v>
      </c>
      <c r="G50" s="101"/>
      <c r="H50" s="83"/>
      <c r="I50" s="89"/>
    </row>
    <row r="51" spans="1:255" customFormat="1" ht="15" x14ac:dyDescent="0.25">
      <c r="A51" s="4"/>
      <c r="B51" s="2"/>
      <c r="C51" s="22"/>
      <c r="D51" s="22"/>
      <c r="E51" s="1"/>
      <c r="F51" s="11">
        <f t="shared" si="0"/>
        <v>0.73194444444444418</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Opening'!C62</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Opening'!C63</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Opening'!C64</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12">
    <mergeCell ref="I24:I25"/>
    <mergeCell ref="H23:I23"/>
    <mergeCell ref="E3:F3"/>
    <mergeCell ref="A1:F1"/>
    <mergeCell ref="A2:F2"/>
    <mergeCell ref="H24:H25"/>
    <mergeCell ref="D5:D11"/>
    <mergeCell ref="E5:E11"/>
    <mergeCell ref="F5:F11"/>
    <mergeCell ref="D17:D22"/>
    <mergeCell ref="E17:E22"/>
    <mergeCell ref="F17:F22"/>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17" t="s">
        <v>274</v>
      </c>
      <c r="B2" s="113" t="s">
        <v>251</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18"/>
      <c r="B3" s="118" t="s">
        <v>252</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18"/>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25">
      <c r="A5" s="332" t="s">
        <v>208</v>
      </c>
      <c r="B5" s="319" t="s">
        <v>56</v>
      </c>
      <c r="C5" s="320"/>
      <c r="D5" s="321" t="s">
        <v>57</v>
      </c>
      <c r="E5" s="322"/>
      <c r="F5" s="322"/>
      <c r="G5" s="323"/>
      <c r="H5" s="321" t="s">
        <v>58</v>
      </c>
      <c r="I5" s="322"/>
      <c r="J5" s="322"/>
      <c r="K5" s="323"/>
      <c r="L5" s="321" t="s">
        <v>59</v>
      </c>
      <c r="M5" s="322"/>
      <c r="N5" s="322"/>
      <c r="O5" s="323"/>
      <c r="P5" s="321" t="s">
        <v>60</v>
      </c>
      <c r="Q5" s="322"/>
      <c r="R5" s="322"/>
      <c r="S5" s="323"/>
      <c r="T5" s="321" t="s">
        <v>61</v>
      </c>
      <c r="U5" s="322"/>
      <c r="V5" s="323"/>
      <c r="W5" s="321" t="s">
        <v>62</v>
      </c>
      <c r="X5" s="322"/>
      <c r="Y5" s="323"/>
      <c r="Z5" s="347" t="s">
        <v>207</v>
      </c>
      <c r="AA5" s="348"/>
      <c r="AB5" s="348"/>
      <c r="AC5" s="349"/>
    </row>
    <row r="6" spans="1:34" ht="12.6" customHeight="1" thickBot="1" x14ac:dyDescent="0.3">
      <c r="A6" s="333"/>
      <c r="B6" s="324">
        <f>DATE(2024,1,14)</f>
        <v>45305</v>
      </c>
      <c r="C6" s="325"/>
      <c r="D6" s="300">
        <f>B6+1</f>
        <v>45306</v>
      </c>
      <c r="E6" s="300"/>
      <c r="F6" s="300"/>
      <c r="G6" s="301"/>
      <c r="H6" s="299">
        <f>D6+1</f>
        <v>45307</v>
      </c>
      <c r="I6" s="300"/>
      <c r="J6" s="300"/>
      <c r="K6" s="301"/>
      <c r="L6" s="299">
        <f>H6+1</f>
        <v>45308</v>
      </c>
      <c r="M6" s="300"/>
      <c r="N6" s="300"/>
      <c r="O6" s="301"/>
      <c r="P6" s="299">
        <f>L6+1</f>
        <v>45309</v>
      </c>
      <c r="Q6" s="300"/>
      <c r="R6" s="300"/>
      <c r="S6" s="301"/>
      <c r="T6" s="299">
        <f>P6+1</f>
        <v>45310</v>
      </c>
      <c r="U6" s="300"/>
      <c r="V6" s="301"/>
      <c r="W6" s="299">
        <f>T6+1</f>
        <v>45311</v>
      </c>
      <c r="X6" s="300"/>
      <c r="Y6" s="301"/>
      <c r="Z6" s="350"/>
      <c r="AA6" s="351"/>
      <c r="AB6" s="351"/>
      <c r="AC6" s="352"/>
    </row>
    <row r="7" spans="1:34" s="51" customFormat="1" ht="38.25" customHeight="1" thickBot="1" x14ac:dyDescent="0.3">
      <c r="A7" s="334"/>
      <c r="B7" s="326" t="s">
        <v>134</v>
      </c>
      <c r="C7" s="327"/>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
      <c r="A8" s="132" t="s">
        <v>63</v>
      </c>
      <c r="B8" s="127"/>
      <c r="C8" s="128"/>
      <c r="D8" s="268" t="s">
        <v>64</v>
      </c>
      <c r="E8" s="268"/>
      <c r="F8" s="268"/>
      <c r="G8" s="269"/>
      <c r="H8" s="328" t="s">
        <v>64</v>
      </c>
      <c r="I8" s="268"/>
      <c r="J8" s="268"/>
      <c r="K8" s="269"/>
      <c r="L8" s="328" t="s">
        <v>64</v>
      </c>
      <c r="M8" s="268"/>
      <c r="N8" s="268"/>
      <c r="O8" s="269"/>
      <c r="P8" s="328" t="s">
        <v>64</v>
      </c>
      <c r="Q8" s="268"/>
      <c r="R8" s="268"/>
      <c r="S8" s="269"/>
      <c r="T8" s="126"/>
      <c r="U8" s="127"/>
      <c r="V8" s="128"/>
      <c r="W8" s="126"/>
      <c r="X8" s="127"/>
      <c r="Y8" s="128"/>
      <c r="Z8" s="210">
        <v>0.16666666666666666</v>
      </c>
      <c r="AA8" s="133">
        <f>Z8+3/24</f>
        <v>0.29166666666666663</v>
      </c>
      <c r="AB8" s="134">
        <f>Z8+8/24</f>
        <v>0.5</v>
      </c>
      <c r="AC8" s="211">
        <f>Z8+17/24</f>
        <v>0.875</v>
      </c>
      <c r="AE8"/>
    </row>
    <row r="9" spans="1:34" ht="15" customHeight="1" thickBot="1" x14ac:dyDescent="0.35">
      <c r="A9" s="135" t="s">
        <v>65</v>
      </c>
      <c r="B9" s="127"/>
      <c r="C9" s="128"/>
      <c r="D9" s="270"/>
      <c r="E9" s="270"/>
      <c r="F9" s="270"/>
      <c r="G9" s="271"/>
      <c r="H9" s="329"/>
      <c r="I9" s="270"/>
      <c r="J9" s="270"/>
      <c r="K9" s="271"/>
      <c r="L9" s="329"/>
      <c r="M9" s="270"/>
      <c r="N9" s="270"/>
      <c r="O9" s="271"/>
      <c r="P9" s="329"/>
      <c r="Q9" s="270"/>
      <c r="R9" s="270"/>
      <c r="S9" s="271"/>
      <c r="T9" s="126"/>
      <c r="U9" s="127"/>
      <c r="V9" s="128"/>
      <c r="W9" s="126"/>
      <c r="X9" s="127"/>
      <c r="Y9" s="128"/>
      <c r="Z9" s="148">
        <f>Z8+0.5/24</f>
        <v>0.1875</v>
      </c>
      <c r="AA9" s="137">
        <f>Z9+3/24</f>
        <v>0.3125</v>
      </c>
      <c r="AB9" s="138">
        <f>Z9+8/24</f>
        <v>0.52083333333333326</v>
      </c>
      <c r="AC9" s="143">
        <f>Z9+17/24</f>
        <v>0.89583333333333337</v>
      </c>
      <c r="AE9"/>
    </row>
    <row r="10" spans="1:34" ht="15" customHeight="1" x14ac:dyDescent="0.3">
      <c r="A10" s="140" t="s">
        <v>66</v>
      </c>
      <c r="B10" s="127"/>
      <c r="C10" s="128"/>
      <c r="D10" s="335" t="s">
        <v>253</v>
      </c>
      <c r="E10" s="336"/>
      <c r="F10" s="336"/>
      <c r="G10" s="337"/>
      <c r="H10" s="302" t="s">
        <v>67</v>
      </c>
      <c r="I10" s="275" t="s">
        <v>68</v>
      </c>
      <c r="J10" s="284"/>
      <c r="K10" s="305" t="s">
        <v>254</v>
      </c>
      <c r="L10" s="370" t="s">
        <v>162</v>
      </c>
      <c r="M10" s="371"/>
      <c r="N10" s="371"/>
      <c r="O10" s="372"/>
      <c r="P10" s="302" t="s">
        <v>67</v>
      </c>
      <c r="Q10" s="275" t="s">
        <v>68</v>
      </c>
      <c r="R10" s="330" t="s">
        <v>39</v>
      </c>
      <c r="S10" s="253"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35">
      <c r="A11" s="140" t="s">
        <v>69</v>
      </c>
      <c r="B11" s="127"/>
      <c r="C11" s="128"/>
      <c r="D11" s="338"/>
      <c r="E11" s="339"/>
      <c r="F11" s="339"/>
      <c r="G11" s="340"/>
      <c r="H11" s="303"/>
      <c r="I11" s="276"/>
      <c r="J11" s="285"/>
      <c r="K11" s="306"/>
      <c r="L11" s="373"/>
      <c r="M11" s="374"/>
      <c r="N11" s="374"/>
      <c r="O11" s="375"/>
      <c r="P11" s="303"/>
      <c r="Q11" s="276"/>
      <c r="R11" s="366"/>
      <c r="S11" s="254"/>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
      <c r="A12" s="140" t="s">
        <v>70</v>
      </c>
      <c r="B12" s="127"/>
      <c r="C12" s="128"/>
      <c r="D12" s="341" t="s">
        <v>167</v>
      </c>
      <c r="E12" s="342"/>
      <c r="F12" s="342"/>
      <c r="G12" s="343"/>
      <c r="H12" s="303"/>
      <c r="I12" s="276"/>
      <c r="J12" s="285"/>
      <c r="K12" s="306"/>
      <c r="L12" s="302" t="s">
        <v>67</v>
      </c>
      <c r="M12" s="275" t="s">
        <v>68</v>
      </c>
      <c r="N12" s="330" t="s">
        <v>39</v>
      </c>
      <c r="O12" s="305" t="s">
        <v>244</v>
      </c>
      <c r="P12" s="303"/>
      <c r="Q12" s="276"/>
      <c r="R12" s="366"/>
      <c r="S12" s="254"/>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35">
      <c r="A13" s="140" t="s">
        <v>71</v>
      </c>
      <c r="B13" s="127"/>
      <c r="C13" s="128"/>
      <c r="D13" s="344"/>
      <c r="E13" s="345"/>
      <c r="F13" s="345"/>
      <c r="G13" s="346"/>
      <c r="H13" s="304"/>
      <c r="I13" s="277"/>
      <c r="J13" s="286"/>
      <c r="K13" s="307"/>
      <c r="L13" s="304"/>
      <c r="M13" s="277"/>
      <c r="N13" s="331"/>
      <c r="O13" s="307"/>
      <c r="P13" s="304"/>
      <c r="Q13" s="277"/>
      <c r="R13" s="331"/>
      <c r="S13" s="255"/>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35">
      <c r="A14" s="141" t="s">
        <v>72</v>
      </c>
      <c r="B14" s="127"/>
      <c r="C14" s="128"/>
      <c r="D14" s="260" t="s">
        <v>73</v>
      </c>
      <c r="E14" s="260"/>
      <c r="F14" s="260"/>
      <c r="G14" s="261"/>
      <c r="H14" s="259" t="s">
        <v>73</v>
      </c>
      <c r="I14" s="260"/>
      <c r="J14" s="260"/>
      <c r="K14" s="261"/>
      <c r="L14" s="259" t="s">
        <v>73</v>
      </c>
      <c r="M14" s="260"/>
      <c r="N14" s="260"/>
      <c r="O14" s="261"/>
      <c r="P14" s="259" t="s">
        <v>73</v>
      </c>
      <c r="Q14" s="260"/>
      <c r="R14" s="260"/>
      <c r="S14" s="261"/>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
      <c r="A15" s="142" t="s">
        <v>74</v>
      </c>
      <c r="B15" s="127"/>
      <c r="C15" s="128"/>
      <c r="D15" s="302" t="s">
        <v>67</v>
      </c>
      <c r="E15" s="275" t="s">
        <v>68</v>
      </c>
      <c r="F15" s="278" t="s">
        <v>255</v>
      </c>
      <c r="G15" s="284"/>
      <c r="H15" s="281" t="s">
        <v>228</v>
      </c>
      <c r="I15" s="284"/>
      <c r="J15" s="353" t="s">
        <v>195</v>
      </c>
      <c r="K15" s="253" t="s">
        <v>172</v>
      </c>
      <c r="L15" s="367" t="s">
        <v>168</v>
      </c>
      <c r="M15" s="368"/>
      <c r="N15" s="368"/>
      <c r="O15" s="369"/>
      <c r="P15" s="302" t="s">
        <v>67</v>
      </c>
      <c r="Q15" s="256" t="s">
        <v>81</v>
      </c>
      <c r="R15" s="353" t="s">
        <v>195</v>
      </c>
      <c r="S15" s="253"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35">
      <c r="A16" s="142" t="s">
        <v>75</v>
      </c>
      <c r="B16" s="127"/>
      <c r="C16" s="128"/>
      <c r="D16" s="303"/>
      <c r="E16" s="276"/>
      <c r="F16" s="279"/>
      <c r="G16" s="285"/>
      <c r="H16" s="282"/>
      <c r="I16" s="285"/>
      <c r="J16" s="354"/>
      <c r="K16" s="254"/>
      <c r="L16" s="373"/>
      <c r="M16" s="374"/>
      <c r="N16" s="374"/>
      <c r="O16" s="375"/>
      <c r="P16" s="303"/>
      <c r="Q16" s="257"/>
      <c r="R16" s="354"/>
      <c r="S16" s="254"/>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
      <c r="A17" s="142" t="s">
        <v>76</v>
      </c>
      <c r="B17" s="127"/>
      <c r="C17" s="128"/>
      <c r="D17" s="303"/>
      <c r="E17" s="276"/>
      <c r="F17" s="279"/>
      <c r="G17" s="285"/>
      <c r="H17" s="282"/>
      <c r="I17" s="285"/>
      <c r="J17" s="354"/>
      <c r="K17" s="254"/>
      <c r="L17" s="367" t="s">
        <v>160</v>
      </c>
      <c r="M17" s="368"/>
      <c r="N17" s="368"/>
      <c r="O17" s="369"/>
      <c r="P17" s="303"/>
      <c r="Q17" s="257"/>
      <c r="R17" s="354"/>
      <c r="S17" s="254"/>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35">
      <c r="A18" s="142" t="s">
        <v>77</v>
      </c>
      <c r="B18" s="127"/>
      <c r="C18" s="128"/>
      <c r="D18" s="304"/>
      <c r="E18" s="277"/>
      <c r="F18" s="280"/>
      <c r="G18" s="286"/>
      <c r="H18" s="283"/>
      <c r="I18" s="286"/>
      <c r="J18" s="355"/>
      <c r="K18" s="255"/>
      <c r="L18" s="373"/>
      <c r="M18" s="374"/>
      <c r="N18" s="374"/>
      <c r="O18" s="375"/>
      <c r="P18" s="304"/>
      <c r="Q18" s="258"/>
      <c r="R18" s="355"/>
      <c r="S18" s="255"/>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
      <c r="A19" s="135" t="s">
        <v>78</v>
      </c>
      <c r="B19" s="127"/>
      <c r="C19" s="128"/>
      <c r="D19" s="268" t="s">
        <v>179</v>
      </c>
      <c r="E19" s="268"/>
      <c r="F19" s="268"/>
      <c r="G19" s="269"/>
      <c r="H19" s="268" t="s">
        <v>179</v>
      </c>
      <c r="I19" s="268"/>
      <c r="J19" s="268"/>
      <c r="K19" s="269"/>
      <c r="L19" s="268" t="s">
        <v>179</v>
      </c>
      <c r="M19" s="268"/>
      <c r="N19" s="268"/>
      <c r="O19" s="269"/>
      <c r="P19" s="268" t="s">
        <v>179</v>
      </c>
      <c r="Q19" s="268"/>
      <c r="R19" s="268"/>
      <c r="S19" s="269"/>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35">
      <c r="A20" s="135" t="s">
        <v>79</v>
      </c>
      <c r="B20" s="127"/>
      <c r="C20" s="128"/>
      <c r="D20" s="270"/>
      <c r="E20" s="270"/>
      <c r="F20" s="270"/>
      <c r="G20" s="271"/>
      <c r="H20" s="270"/>
      <c r="I20" s="270"/>
      <c r="J20" s="270"/>
      <c r="K20" s="271"/>
      <c r="L20" s="270"/>
      <c r="M20" s="270"/>
      <c r="N20" s="270"/>
      <c r="O20" s="271"/>
      <c r="P20" s="270"/>
      <c r="Q20" s="270"/>
      <c r="R20" s="270"/>
      <c r="S20" s="271"/>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35">
      <c r="A21" s="142" t="s">
        <v>80</v>
      </c>
      <c r="B21" s="127"/>
      <c r="C21" s="128"/>
      <c r="D21" s="281" t="s">
        <v>228</v>
      </c>
      <c r="E21" s="284"/>
      <c r="F21" s="284"/>
      <c r="G21" s="253" t="s">
        <v>181</v>
      </c>
      <c r="H21" s="284"/>
      <c r="I21" s="256" t="s">
        <v>81</v>
      </c>
      <c r="J21" s="265" t="s">
        <v>173</v>
      </c>
      <c r="K21" s="253" t="s">
        <v>172</v>
      </c>
      <c r="L21" s="281" t="s">
        <v>228</v>
      </c>
      <c r="M21" s="256" t="s">
        <v>81</v>
      </c>
      <c r="N21" s="284"/>
      <c r="O21" s="253" t="s">
        <v>172</v>
      </c>
      <c r="P21" s="281" t="s">
        <v>228</v>
      </c>
      <c r="Q21" s="256" t="s">
        <v>81</v>
      </c>
      <c r="R21" s="330" t="s">
        <v>39</v>
      </c>
      <c r="S21" s="284"/>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
      <c r="A22" s="142" t="s">
        <v>82</v>
      </c>
      <c r="B22" s="295" t="s">
        <v>202</v>
      </c>
      <c r="C22" s="296"/>
      <c r="D22" s="282"/>
      <c r="E22" s="285"/>
      <c r="F22" s="285"/>
      <c r="G22" s="254"/>
      <c r="H22" s="285"/>
      <c r="I22" s="257"/>
      <c r="J22" s="266"/>
      <c r="K22" s="254"/>
      <c r="L22" s="282"/>
      <c r="M22" s="257"/>
      <c r="N22" s="285"/>
      <c r="O22" s="254"/>
      <c r="P22" s="282"/>
      <c r="Q22" s="257"/>
      <c r="R22" s="366"/>
      <c r="S22" s="285"/>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35">
      <c r="A23" s="142" t="s">
        <v>83</v>
      </c>
      <c r="B23" s="297"/>
      <c r="C23" s="298"/>
      <c r="D23" s="282"/>
      <c r="E23" s="285"/>
      <c r="F23" s="285"/>
      <c r="G23" s="254"/>
      <c r="H23" s="285"/>
      <c r="I23" s="257"/>
      <c r="J23" s="266"/>
      <c r="K23" s="254"/>
      <c r="L23" s="282"/>
      <c r="M23" s="257"/>
      <c r="N23" s="285"/>
      <c r="O23" s="254"/>
      <c r="P23" s="282"/>
      <c r="Q23" s="257"/>
      <c r="R23" s="366"/>
      <c r="S23" s="285"/>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35">
      <c r="A24" s="142" t="s">
        <v>84</v>
      </c>
      <c r="B24" s="127"/>
      <c r="C24" s="128"/>
      <c r="D24" s="283"/>
      <c r="E24" s="286"/>
      <c r="F24" s="286"/>
      <c r="G24" s="255"/>
      <c r="H24" s="286"/>
      <c r="I24" s="258"/>
      <c r="J24" s="267"/>
      <c r="K24" s="255"/>
      <c r="L24" s="283"/>
      <c r="M24" s="258"/>
      <c r="N24" s="286"/>
      <c r="O24" s="255"/>
      <c r="P24" s="283"/>
      <c r="Q24" s="258"/>
      <c r="R24" s="331"/>
      <c r="S24" s="286"/>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35">
      <c r="A25" s="141" t="s">
        <v>85</v>
      </c>
      <c r="B25" s="127"/>
      <c r="C25" s="128"/>
      <c r="D25" s="259" t="s">
        <v>73</v>
      </c>
      <c r="E25" s="260"/>
      <c r="F25" s="260"/>
      <c r="G25" s="261"/>
      <c r="H25" s="259" t="s">
        <v>73</v>
      </c>
      <c r="I25" s="260"/>
      <c r="J25" s="260"/>
      <c r="K25" s="261"/>
      <c r="L25" s="259" t="s">
        <v>73</v>
      </c>
      <c r="M25" s="260"/>
      <c r="N25" s="260"/>
      <c r="O25" s="261"/>
      <c r="P25" s="259" t="s">
        <v>73</v>
      </c>
      <c r="Q25" s="260"/>
      <c r="R25" s="260"/>
      <c r="S25" s="261"/>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
      <c r="A26" s="140" t="s">
        <v>86</v>
      </c>
      <c r="B26" s="289" t="s">
        <v>206</v>
      </c>
      <c r="C26" s="290"/>
      <c r="D26" s="302" t="s">
        <v>67</v>
      </c>
      <c r="E26" s="262" t="s">
        <v>212</v>
      </c>
      <c r="F26" s="284"/>
      <c r="G26" s="253" t="s">
        <v>172</v>
      </c>
      <c r="H26" s="302" t="s">
        <v>67</v>
      </c>
      <c r="I26" s="272" t="s">
        <v>271</v>
      </c>
      <c r="J26" s="278" t="s">
        <v>255</v>
      </c>
      <c r="K26" s="253" t="s">
        <v>172</v>
      </c>
      <c r="L26" s="302" t="s">
        <v>67</v>
      </c>
      <c r="M26" s="262" t="s">
        <v>212</v>
      </c>
      <c r="N26" s="284"/>
      <c r="O26" s="253" t="s">
        <v>172</v>
      </c>
      <c r="P26" s="367" t="s">
        <v>169</v>
      </c>
      <c r="Q26" s="368"/>
      <c r="R26" s="368"/>
      <c r="S26" s="369"/>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
      <c r="A27" s="142" t="s">
        <v>87</v>
      </c>
      <c r="B27" s="291"/>
      <c r="C27" s="292"/>
      <c r="D27" s="303"/>
      <c r="E27" s="263"/>
      <c r="F27" s="285"/>
      <c r="G27" s="254"/>
      <c r="H27" s="303"/>
      <c r="I27" s="273"/>
      <c r="J27" s="279"/>
      <c r="K27" s="254"/>
      <c r="L27" s="303"/>
      <c r="M27" s="263"/>
      <c r="N27" s="285"/>
      <c r="O27" s="254"/>
      <c r="P27" s="370"/>
      <c r="Q27" s="371"/>
      <c r="R27" s="371"/>
      <c r="S27" s="372"/>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35">
      <c r="A28" s="142" t="s">
        <v>88</v>
      </c>
      <c r="B28" s="293"/>
      <c r="C28" s="294"/>
      <c r="D28" s="303"/>
      <c r="E28" s="263"/>
      <c r="F28" s="285"/>
      <c r="G28" s="254"/>
      <c r="H28" s="303"/>
      <c r="I28" s="273"/>
      <c r="J28" s="279"/>
      <c r="K28" s="254"/>
      <c r="L28" s="303"/>
      <c r="M28" s="263"/>
      <c r="N28" s="285"/>
      <c r="O28" s="254"/>
      <c r="P28" s="370"/>
      <c r="Q28" s="371"/>
      <c r="R28" s="371"/>
      <c r="S28" s="372"/>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35">
      <c r="A29" s="142" t="s">
        <v>89</v>
      </c>
      <c r="B29" s="295" t="s">
        <v>161</v>
      </c>
      <c r="C29" s="296"/>
      <c r="D29" s="304"/>
      <c r="E29" s="264"/>
      <c r="F29" s="286"/>
      <c r="G29" s="255"/>
      <c r="H29" s="304"/>
      <c r="I29" s="274"/>
      <c r="J29" s="280"/>
      <c r="K29" s="255"/>
      <c r="L29" s="304"/>
      <c r="M29" s="264"/>
      <c r="N29" s="286"/>
      <c r="O29" s="255"/>
      <c r="P29" s="373"/>
      <c r="Q29" s="374"/>
      <c r="R29" s="374"/>
      <c r="S29" s="375"/>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35">
      <c r="A30" s="145" t="s">
        <v>90</v>
      </c>
      <c r="B30" s="297"/>
      <c r="C30" s="298"/>
      <c r="D30" s="259" t="s">
        <v>73</v>
      </c>
      <c r="E30" s="260"/>
      <c r="F30" s="260"/>
      <c r="G30" s="261"/>
      <c r="H30" s="259" t="s">
        <v>73</v>
      </c>
      <c r="I30" s="260"/>
      <c r="J30" s="260"/>
      <c r="K30" s="261"/>
      <c r="L30" s="259" t="s">
        <v>73</v>
      </c>
      <c r="M30" s="260"/>
      <c r="N30" s="260"/>
      <c r="O30" s="261"/>
      <c r="P30" s="259" t="s">
        <v>73</v>
      </c>
      <c r="Q30" s="260"/>
      <c r="R30" s="260"/>
      <c r="S30" s="261"/>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
      <c r="A31" s="135" t="s">
        <v>91</v>
      </c>
      <c r="B31" s="268" t="s">
        <v>92</v>
      </c>
      <c r="C31" s="269"/>
      <c r="D31" s="308" t="s">
        <v>92</v>
      </c>
      <c r="E31" s="309"/>
      <c r="F31" s="309"/>
      <c r="G31" s="310"/>
      <c r="H31" s="308" t="s">
        <v>92</v>
      </c>
      <c r="I31" s="309"/>
      <c r="J31" s="309"/>
      <c r="K31" s="310"/>
      <c r="L31" s="356" t="s">
        <v>223</v>
      </c>
      <c r="M31" s="357"/>
      <c r="N31" s="357"/>
      <c r="O31" s="358"/>
      <c r="P31" s="308" t="s">
        <v>92</v>
      </c>
      <c r="Q31" s="309"/>
      <c r="R31" s="309"/>
      <c r="S31" s="310"/>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x14ac:dyDescent="0.3">
      <c r="A32" s="135" t="s">
        <v>93</v>
      </c>
      <c r="B32" s="287"/>
      <c r="C32" s="288"/>
      <c r="D32" s="311"/>
      <c r="E32" s="312"/>
      <c r="F32" s="312"/>
      <c r="G32" s="313"/>
      <c r="H32" s="311"/>
      <c r="I32" s="312"/>
      <c r="J32" s="312"/>
      <c r="K32" s="313"/>
      <c r="L32" s="359"/>
      <c r="M32" s="360"/>
      <c r="N32" s="360"/>
      <c r="O32" s="361"/>
      <c r="P32" s="311"/>
      <c r="Q32" s="312"/>
      <c r="R32" s="312"/>
      <c r="S32" s="313"/>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
      <c r="A33" s="135" t="s">
        <v>94</v>
      </c>
      <c r="B33" s="287"/>
      <c r="C33" s="288"/>
      <c r="D33" s="311"/>
      <c r="E33" s="312"/>
      <c r="F33" s="312"/>
      <c r="G33" s="313"/>
      <c r="H33" s="311"/>
      <c r="I33" s="312"/>
      <c r="J33" s="312"/>
      <c r="K33" s="313"/>
      <c r="L33" s="359"/>
      <c r="M33" s="360"/>
      <c r="N33" s="360"/>
      <c r="O33" s="361"/>
      <c r="P33" s="311"/>
      <c r="Q33" s="312"/>
      <c r="R33" s="312"/>
      <c r="S33" s="313"/>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35">
      <c r="A34" s="135" t="s">
        <v>95</v>
      </c>
      <c r="B34" s="287"/>
      <c r="C34" s="288"/>
      <c r="D34" s="311"/>
      <c r="E34" s="312"/>
      <c r="F34" s="312"/>
      <c r="G34" s="313"/>
      <c r="H34" s="311"/>
      <c r="I34" s="312"/>
      <c r="J34" s="312"/>
      <c r="K34" s="313"/>
      <c r="L34" s="362"/>
      <c r="M34" s="363"/>
      <c r="N34" s="363"/>
      <c r="O34" s="364"/>
      <c r="P34" s="311"/>
      <c r="Q34" s="312"/>
      <c r="R34" s="312"/>
      <c r="S34" s="313"/>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
      <c r="A35" s="146" t="s">
        <v>96</v>
      </c>
      <c r="B35" s="287"/>
      <c r="C35" s="288"/>
      <c r="D35" s="311"/>
      <c r="E35" s="312"/>
      <c r="F35" s="312"/>
      <c r="G35" s="313"/>
      <c r="H35" s="311"/>
      <c r="I35" s="312"/>
      <c r="J35" s="312"/>
      <c r="K35" s="313"/>
      <c r="L35" s="365" t="s">
        <v>92</v>
      </c>
      <c r="M35" s="287"/>
      <c r="N35" s="287"/>
      <c r="O35" s="288"/>
      <c r="P35" s="311"/>
      <c r="Q35" s="312"/>
      <c r="R35" s="312"/>
      <c r="S35" s="313"/>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x14ac:dyDescent="0.3">
      <c r="A36" s="146" t="s">
        <v>97</v>
      </c>
      <c r="B36" s="287"/>
      <c r="C36" s="288"/>
      <c r="D36" s="311"/>
      <c r="E36" s="312"/>
      <c r="F36" s="312"/>
      <c r="G36" s="313"/>
      <c r="H36" s="311"/>
      <c r="I36" s="312"/>
      <c r="J36" s="312"/>
      <c r="K36" s="313"/>
      <c r="L36" s="365"/>
      <c r="M36" s="287"/>
      <c r="N36" s="287"/>
      <c r="O36" s="288"/>
      <c r="P36" s="311"/>
      <c r="Q36" s="312"/>
      <c r="R36" s="312"/>
      <c r="S36" s="313"/>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
      <c r="A37" s="147" t="s">
        <v>98</v>
      </c>
      <c r="B37" s="287"/>
      <c r="C37" s="288"/>
      <c r="D37" s="311"/>
      <c r="E37" s="312"/>
      <c r="F37" s="312"/>
      <c r="G37" s="313"/>
      <c r="H37" s="311"/>
      <c r="I37" s="312"/>
      <c r="J37" s="312"/>
      <c r="K37" s="313"/>
      <c r="L37" s="365"/>
      <c r="M37" s="287"/>
      <c r="N37" s="287"/>
      <c r="O37" s="288"/>
      <c r="P37" s="311"/>
      <c r="Q37" s="312"/>
      <c r="R37" s="312"/>
      <c r="S37" s="313"/>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
      <c r="A38" s="147" t="s">
        <v>99</v>
      </c>
      <c r="B38" s="287"/>
      <c r="C38" s="288"/>
      <c r="D38" s="311"/>
      <c r="E38" s="312"/>
      <c r="F38" s="312"/>
      <c r="G38" s="313"/>
      <c r="H38" s="311"/>
      <c r="I38" s="312"/>
      <c r="J38" s="312"/>
      <c r="K38" s="313"/>
      <c r="L38" s="365"/>
      <c r="M38" s="287"/>
      <c r="N38" s="287"/>
      <c r="O38" s="288"/>
      <c r="P38" s="311"/>
      <c r="Q38" s="312"/>
      <c r="R38" s="312"/>
      <c r="S38" s="313"/>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35">
      <c r="A39" s="149" t="s">
        <v>100</v>
      </c>
      <c r="B39" s="270"/>
      <c r="C39" s="271"/>
      <c r="D39" s="314"/>
      <c r="E39" s="315"/>
      <c r="F39" s="315"/>
      <c r="G39" s="316"/>
      <c r="H39" s="314"/>
      <c r="I39" s="315"/>
      <c r="J39" s="315"/>
      <c r="K39" s="316"/>
      <c r="L39" s="329"/>
      <c r="M39" s="270"/>
      <c r="N39" s="270"/>
      <c r="O39" s="271"/>
      <c r="P39" s="314"/>
      <c r="Q39" s="315"/>
      <c r="R39" s="315"/>
      <c r="S39" s="316"/>
      <c r="T39" s="150"/>
      <c r="U39" s="151"/>
      <c r="V39" s="152"/>
      <c r="W39" s="150"/>
      <c r="X39" s="151"/>
      <c r="Y39" s="152"/>
      <c r="Z39" s="212">
        <f t="shared" si="0"/>
        <v>0.81250000000000033</v>
      </c>
      <c r="AA39" s="154">
        <f t="shared" si="1"/>
        <v>0.93750000000000033</v>
      </c>
      <c r="AB39" s="153">
        <f t="shared" si="2"/>
        <v>1.1458333333333337</v>
      </c>
      <c r="AC39" s="155">
        <f t="shared" si="3"/>
        <v>1.5208333333333337</v>
      </c>
    </row>
    <row r="40" spans="1:29" s="51" customFormat="1" ht="15" customHeight="1" thickBot="1" x14ac:dyDescent="0.3">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25">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25">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ht="15" x14ac:dyDescent="0.25">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ht="15" x14ac:dyDescent="0.25">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ht="15" x14ac:dyDescent="0.25">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ht="15" x14ac:dyDescent="0.25">
      <c r="A46" s="156" t="s">
        <v>200</v>
      </c>
      <c r="B46" s="165" t="s">
        <v>256</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ht="15" x14ac:dyDescent="0.25">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ht="15" x14ac:dyDescent="0.25">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ht="15" x14ac:dyDescent="0.25">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ht="15" x14ac:dyDescent="0.25">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ht="15" x14ac:dyDescent="0.25">
      <c r="A51" s="156" t="s">
        <v>255</v>
      </c>
      <c r="B51" s="165" t="s">
        <v>257</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5.6" thickBot="1" x14ac:dyDescent="0.3">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8" thickBot="1" x14ac:dyDescent="0.3">
      <c r="A53" s="208"/>
      <c r="B53" s="204"/>
      <c r="C53" s="204"/>
      <c r="D53" s="204"/>
      <c r="E53" s="204"/>
      <c r="F53" s="204"/>
      <c r="G53" s="204"/>
      <c r="H53" s="204"/>
      <c r="I53" s="204"/>
      <c r="J53" s="204"/>
      <c r="K53" s="204"/>
      <c r="L53" s="205"/>
      <c r="M53" s="213"/>
      <c r="N53" s="213"/>
      <c r="O53" s="213"/>
      <c r="P53" s="213"/>
      <c r="Q53" s="213"/>
      <c r="R53" s="213"/>
      <c r="S53" s="213"/>
      <c r="T53" s="214"/>
      <c r="U53" s="206"/>
      <c r="V53" s="205"/>
      <c r="W53" s="206"/>
      <c r="X53" s="206"/>
      <c r="Y53" s="207"/>
    </row>
    <row r="54" spans="1:29" s="51" customFormat="1" x14ac:dyDescent="0.25">
      <c r="L54" s="199"/>
      <c r="M54" s="199"/>
      <c r="N54" s="199"/>
      <c r="O54" s="199"/>
      <c r="P54" s="199"/>
      <c r="Q54" s="199"/>
      <c r="R54" s="199"/>
      <c r="S54" s="199"/>
    </row>
    <row r="55" spans="1:29" s="51" customFormat="1" x14ac:dyDescent="0.25">
      <c r="L55" s="199"/>
      <c r="M55" s="199"/>
      <c r="N55" s="199"/>
      <c r="O55" s="199"/>
      <c r="P55" s="199"/>
      <c r="Q55" s="199"/>
      <c r="R55" s="199"/>
      <c r="S55" s="199"/>
    </row>
    <row r="56" spans="1:29" s="51" customFormat="1" x14ac:dyDescent="0.25">
      <c r="L56" s="199"/>
      <c r="M56" s="199"/>
      <c r="N56" s="199"/>
      <c r="O56" s="199"/>
      <c r="P56" s="199"/>
      <c r="Q56" s="199"/>
      <c r="R56" s="199"/>
      <c r="S56" s="199"/>
    </row>
    <row r="57" spans="1:29" s="51" customFormat="1" x14ac:dyDescent="0.25">
      <c r="L57" s="199"/>
      <c r="M57" s="199"/>
      <c r="N57" s="199"/>
      <c r="O57" s="199"/>
      <c r="P57" s="199"/>
      <c r="Q57" s="199"/>
      <c r="R57" s="199"/>
      <c r="S57" s="199"/>
    </row>
    <row r="58" spans="1:29" s="51" customFormat="1" ht="12.75" customHeight="1" x14ac:dyDescent="0.25">
      <c r="L58" s="199"/>
      <c r="M58" s="199"/>
      <c r="N58" s="199"/>
      <c r="O58" s="199"/>
      <c r="P58" s="199"/>
      <c r="Q58" s="199"/>
      <c r="R58" s="199"/>
      <c r="S58" s="199"/>
    </row>
    <row r="59" spans="1:29" s="51" customFormat="1" ht="15.75" customHeight="1" x14ac:dyDescent="0.25">
      <c r="L59" s="199"/>
      <c r="M59" s="199"/>
      <c r="N59" s="199"/>
      <c r="O59" s="199"/>
      <c r="P59" s="199"/>
      <c r="Q59" s="199"/>
      <c r="R59" s="199"/>
      <c r="S59" s="199"/>
    </row>
    <row r="60" spans="1:29" s="51" customFormat="1" ht="12.75" customHeight="1" x14ac:dyDescent="0.25">
      <c r="L60" s="199"/>
      <c r="M60" s="199"/>
      <c r="N60" s="199"/>
      <c r="O60" s="199"/>
      <c r="P60" s="199"/>
      <c r="Q60" s="199"/>
      <c r="R60" s="199"/>
      <c r="S60" s="199"/>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5">
    <mergeCell ref="H31:K39"/>
    <mergeCell ref="H19:K20"/>
    <mergeCell ref="M21:M24"/>
    <mergeCell ref="J26:J29"/>
    <mergeCell ref="Q21:Q24"/>
    <mergeCell ref="L12:L13"/>
    <mergeCell ref="L10:O11"/>
    <mergeCell ref="K26:K29"/>
    <mergeCell ref="L26:L29"/>
    <mergeCell ref="P21:P24"/>
    <mergeCell ref="P15:P18"/>
    <mergeCell ref="P31:S39"/>
    <mergeCell ref="P14:S14"/>
    <mergeCell ref="L15:O16"/>
    <mergeCell ref="L17:O18"/>
    <mergeCell ref="O21:O24"/>
    <mergeCell ref="L31:O34"/>
    <mergeCell ref="L35:O39"/>
    <mergeCell ref="H15:H18"/>
    <mergeCell ref="K15:K18"/>
    <mergeCell ref="W5:Y5"/>
    <mergeCell ref="W6:Y6"/>
    <mergeCell ref="T5:V5"/>
    <mergeCell ref="L6:O6"/>
    <mergeCell ref="P6:S6"/>
    <mergeCell ref="T6:V6"/>
    <mergeCell ref="P5:S5"/>
    <mergeCell ref="L5:O5"/>
    <mergeCell ref="S21:S24"/>
    <mergeCell ref="P25:S25"/>
    <mergeCell ref="L30:O30"/>
    <mergeCell ref="N26:N29"/>
    <mergeCell ref="Q10:Q13"/>
    <mergeCell ref="S10:S13"/>
    <mergeCell ref="R10:R13"/>
    <mergeCell ref="P8:S9"/>
    <mergeCell ref="R21:R24"/>
    <mergeCell ref="S15:S18"/>
    <mergeCell ref="R15:R18"/>
    <mergeCell ref="P10:P13"/>
    <mergeCell ref="M12:M13"/>
    <mergeCell ref="N12:N13"/>
    <mergeCell ref="O12:O13"/>
    <mergeCell ref="A5:A7"/>
    <mergeCell ref="D10:G11"/>
    <mergeCell ref="D12:G13"/>
    <mergeCell ref="Z5:AC6"/>
    <mergeCell ref="I21:I24"/>
    <mergeCell ref="H26:H29"/>
    <mergeCell ref="J15:J18"/>
    <mergeCell ref="P26:S29"/>
    <mergeCell ref="L14:O14"/>
    <mergeCell ref="L21:L24"/>
    <mergeCell ref="A2:A4"/>
    <mergeCell ref="B5:C5"/>
    <mergeCell ref="D5:G5"/>
    <mergeCell ref="H5:K5"/>
    <mergeCell ref="B6:C6"/>
    <mergeCell ref="B7:C7"/>
    <mergeCell ref="D6:G6"/>
    <mergeCell ref="L8:O9"/>
    <mergeCell ref="D8:G9"/>
    <mergeCell ref="H8:K9"/>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D15:D18"/>
    <mergeCell ref="G15:G18"/>
    <mergeCell ref="D31:G39"/>
    <mergeCell ref="O26:O29"/>
    <mergeCell ref="Q15:Q18"/>
    <mergeCell ref="P30:S30"/>
    <mergeCell ref="L25:O25"/>
    <mergeCell ref="M26:M29"/>
    <mergeCell ref="D25:G25"/>
    <mergeCell ref="J21:J24"/>
    <mergeCell ref="G26:G29"/>
    <mergeCell ref="P19:S20"/>
    <mergeCell ref="I26:I29"/>
    <mergeCell ref="E15:E18"/>
    <mergeCell ref="F15:F18"/>
    <mergeCell ref="D21:D24"/>
    <mergeCell ref="N21:N24"/>
    <mergeCell ref="L19:O20"/>
    <mergeCell ref="E21:E24"/>
    <mergeCell ref="F21:F24"/>
    <mergeCell ref="H30:K30"/>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2023-12-21T00:40:13Z</dcterms:modified>
  <cp:category/>
</cp:coreProperties>
</file>