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lint\Documents\Clint Work\SDOs\IEEE\IEEE 802\802 MTGS\2023 802.15 Mtgs\230910 Sept Hybrid Interim\802.15\"/>
    </mc:Choice>
  </mc:AlternateContent>
  <xr:revisionPtr revIDLastSave="0" documentId="13_ncr:1_{AC04D1F7-AA8D-4A88-AB24-98496C950B27}" xr6:coauthVersionLast="47" xr6:coauthVersionMax="47" xr10:uidLastSave="{00000000-0000-0000-0000-000000000000}"/>
  <bookViews>
    <workbookView xWindow="1116" yWindow="168" windowWidth="16788" windowHeight="11928" tabRatio="913" firstSheet="2" activeTab="4" xr2:uid="{00000000-000D-0000-FFFF-FFFF00000000}"/>
  </bookViews>
  <sheets>
    <sheet name="Patent Policy-AntiTrust" sheetId="401" r:id="rId1"/>
    <sheet name="Registration" sheetId="418" r:id="rId2"/>
    <sheet name="2023 SASB Dates" sheetId="425"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46" i="421" l="1"/>
  <c r="F6" i="421"/>
  <c r="F7" i="421" s="1"/>
  <c r="F8" i="421" s="1"/>
  <c r="F9" i="421" s="1"/>
  <c r="F10" i="421" s="1"/>
  <c r="F11" i="421" s="1"/>
  <c r="F12" i="421" s="1"/>
  <c r="F13" i="421" s="1"/>
  <c r="F14" i="421" s="1"/>
  <c r="F15" i="421" s="1"/>
  <c r="F16" i="421" s="1"/>
  <c r="F17" i="421" s="1"/>
  <c r="F18" i="421" s="1"/>
  <c r="F19" i="421" s="1"/>
  <c r="F20" i="421" s="1"/>
  <c r="F21" i="421" s="1"/>
  <c r="F22" i="421" s="1"/>
  <c r="F23"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4" i="421"/>
  <c r="C25" i="419"/>
  <c r="F6" i="419" l="1"/>
  <c r="F7" i="419" s="1"/>
  <c r="F8" i="419" s="1"/>
  <c r="F9" i="419" s="1"/>
  <c r="F10" i="419" s="1"/>
  <c r="F11" i="419" s="1"/>
  <c r="F12" i="419" s="1"/>
  <c r="F13" i="419" s="1"/>
  <c r="F14" i="419" s="1"/>
  <c r="F15" i="419" s="1"/>
  <c r="F16" i="419" s="1"/>
  <c r="F17" i="419" s="1"/>
  <c r="F18" i="419" s="1"/>
  <c r="F19" i="419" s="1"/>
  <c r="F20" i="419" s="1"/>
  <c r="F21" i="419" s="1"/>
  <c r="F22" i="419" s="1"/>
  <c r="F23" i="419" s="1"/>
  <c r="F24" i="419" s="1"/>
  <c r="F25" i="419" s="1"/>
  <c r="F26" i="419" s="1"/>
  <c r="F27" i="419" s="1"/>
  <c r="F28" i="419" s="1"/>
  <c r="F29" i="419" s="1"/>
  <c r="F30" i="419" s="1"/>
  <c r="F31" i="419" s="1"/>
  <c r="F32" i="419" s="1"/>
  <c r="F33" i="419" s="1"/>
  <c r="F34" i="419" s="1"/>
  <c r="F35" i="419" s="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C18" i="422"/>
  <c r="F32" i="422"/>
  <c r="F33" i="422" s="1"/>
  <c r="F34" i="422" s="1"/>
  <c r="F35" i="422" s="1"/>
  <c r="F36" i="422" s="1"/>
  <c r="F37" i="422" s="1"/>
  <c r="F38" i="422" s="1"/>
  <c r="F39" i="422" s="1"/>
  <c r="F40" i="422" s="1"/>
  <c r="F41" i="422" s="1"/>
  <c r="F42" i="422" s="1"/>
  <c r="F43" i="422" s="1"/>
  <c r="F44" i="422" s="1"/>
  <c r="F45" i="422" s="1"/>
  <c r="F46" i="422" s="1"/>
  <c r="F47" i="422" s="1"/>
  <c r="C32" i="419"/>
  <c r="C31" i="419"/>
  <c r="F4" i="419"/>
  <c r="C14" i="414"/>
  <c r="C13" i="414"/>
  <c r="B6" i="427"/>
  <c r="D6" i="427" s="1"/>
  <c r="H6" i="427" s="1"/>
  <c r="L6" i="427" s="1"/>
  <c r="P6" i="427" s="1"/>
  <c r="T6" i="427" s="1"/>
  <c r="W6" i="427" s="1"/>
  <c r="AA8" i="427"/>
  <c r="AB8" i="427"/>
  <c r="AC8" i="427"/>
  <c r="Z9" i="427"/>
  <c r="AB9" i="427" s="1"/>
  <c r="AA9" i="427"/>
  <c r="C17" i="414"/>
  <c r="A2" i="421"/>
  <c r="A2" i="422"/>
  <c r="A2" i="423"/>
  <c r="A2" i="419"/>
  <c r="Z10" i="427" l="1"/>
  <c r="AC9" i="427"/>
  <c r="C16" i="414"/>
  <c r="C15" i="414"/>
  <c r="C11" i="414"/>
  <c r="C10" i="414"/>
  <c r="C9" i="414"/>
  <c r="B40" i="421"/>
  <c r="B39" i="421"/>
  <c r="B38" i="421"/>
  <c r="B37" i="421"/>
  <c r="B36" i="421"/>
  <c r="B35" i="421"/>
  <c r="B34" i="421"/>
  <c r="B33" i="421"/>
  <c r="B32" i="421"/>
  <c r="B31" i="421"/>
  <c r="B30" i="421"/>
  <c r="B29" i="421"/>
  <c r="B28" i="421"/>
  <c r="B27" i="421"/>
  <c r="A40" i="421"/>
  <c r="A39" i="421"/>
  <c r="B30" i="423"/>
  <c r="B14" i="423"/>
  <c r="C30" i="423"/>
  <c r="C44" i="419"/>
  <c r="C32" i="421" s="1"/>
  <c r="G32" i="421" s="1"/>
  <c r="D50" i="421"/>
  <c r="D48" i="421"/>
  <c r="D46" i="421"/>
  <c r="D46" i="422"/>
  <c r="D44" i="422"/>
  <c r="D42" i="422"/>
  <c r="C31" i="423"/>
  <c r="C29" i="423"/>
  <c r="C28" i="423"/>
  <c r="C27" i="423"/>
  <c r="C26" i="423"/>
  <c r="C25" i="423"/>
  <c r="C24" i="423"/>
  <c r="C23" i="423"/>
  <c r="C22" i="423"/>
  <c r="C21" i="423"/>
  <c r="C20" i="423"/>
  <c r="C19" i="423"/>
  <c r="C18" i="423"/>
  <c r="C17" i="423"/>
  <c r="C16" i="423"/>
  <c r="C15" i="423"/>
  <c r="C14" i="423"/>
  <c r="C13" i="423"/>
  <c r="C12" i="423"/>
  <c r="C11" i="423"/>
  <c r="B7" i="423"/>
  <c r="B5" i="423"/>
  <c r="AC10" i="427" l="1"/>
  <c r="Z11" i="427"/>
  <c r="AA10" i="427"/>
  <c r="AB10" i="427"/>
  <c r="A38" i="42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B25" i="423"/>
  <c r="C8" i="423"/>
  <c r="A9" i="423"/>
  <c r="A8" i="423"/>
  <c r="D49" i="419"/>
  <c r="D37" i="421" s="1"/>
  <c r="D48" i="419"/>
  <c r="D36" i="421" s="1"/>
  <c r="C49" i="419"/>
  <c r="C37" i="421" s="1"/>
  <c r="G37" i="421" s="1"/>
  <c r="C48" i="419"/>
  <c r="B21" i="423"/>
  <c r="B20" i="423"/>
  <c r="AA11" i="427" l="1"/>
  <c r="AB11" i="427"/>
  <c r="AC11" i="427"/>
  <c r="Z12" i="427"/>
  <c r="C37" i="422"/>
  <c r="C36" i="422"/>
  <c r="C36" i="421"/>
  <c r="G36" i="421" s="1"/>
  <c r="D37" i="422"/>
  <c r="D36" i="422"/>
  <c r="AC12" i="427" l="1"/>
  <c r="Z13" i="427"/>
  <c r="AB12" i="427"/>
  <c r="AA12" i="427"/>
  <c r="D25" i="419"/>
  <c r="D14" i="422" s="1"/>
  <c r="AA13" i="427" l="1"/>
  <c r="AB13" i="427"/>
  <c r="AC13" i="427"/>
  <c r="Z14" i="427"/>
  <c r="D14" i="42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9" i="423"/>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2" i="419"/>
  <c r="D51" i="419"/>
  <c r="D50" i="419"/>
  <c r="D38" i="421" s="1"/>
  <c r="D47" i="419"/>
  <c r="D35" i="421" s="1"/>
  <c r="D46" i="419"/>
  <c r="D34" i="421" s="1"/>
  <c r="D45" i="419"/>
  <c r="D33" i="421" s="1"/>
  <c r="D44" i="419"/>
  <c r="D32" i="421" s="1"/>
  <c r="D43" i="419"/>
  <c r="D31" i="421" s="1"/>
  <c r="D42" i="419"/>
  <c r="D30" i="421" s="1"/>
  <c r="D41" i="419"/>
  <c r="D29" i="421" s="1"/>
  <c r="D40" i="419"/>
  <c r="D28" i="421" s="1"/>
  <c r="D39" i="419"/>
  <c r="D27" i="421" s="1"/>
  <c r="D38" i="419"/>
  <c r="D26" i="422" s="1"/>
  <c r="C52" i="419"/>
  <c r="C51" i="419"/>
  <c r="C50" i="419"/>
  <c r="C47" i="419"/>
  <c r="C46" i="419"/>
  <c r="C45" i="419"/>
  <c r="C32" i="422"/>
  <c r="C43" i="419"/>
  <c r="C42" i="419"/>
  <c r="C41" i="419"/>
  <c r="C40" i="419"/>
  <c r="C39" i="419"/>
  <c r="C38" i="419"/>
  <c r="C26" i="422" s="1"/>
  <c r="AC14" i="427" l="1"/>
  <c r="Z15" i="427"/>
  <c r="AA14" i="427"/>
  <c r="AB14" i="427"/>
  <c r="C27" i="422"/>
  <c r="C27" i="421"/>
  <c r="G27" i="421" s="1"/>
  <c r="C38" i="422"/>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2"/>
  <c r="C31" i="421"/>
  <c r="G31" i="421" s="1"/>
  <c r="C33" i="422"/>
  <c r="C33" i="421"/>
  <c r="G33" i="421" s="1"/>
  <c r="C34" i="422"/>
  <c r="C34" i="421"/>
  <c r="G34" i="421" s="1"/>
  <c r="D28" i="422"/>
  <c r="D35" i="422"/>
  <c r="D29" i="422"/>
  <c r="D30" i="422"/>
  <c r="D38" i="422"/>
  <c r="D27" i="422"/>
  <c r="D31" i="422"/>
  <c r="D32" i="422"/>
  <c r="D33" i="422"/>
  <c r="D34" i="422"/>
  <c r="A1" i="425"/>
  <c r="AA15" i="427" l="1"/>
  <c r="AB15" i="427"/>
  <c r="AC15" i="427"/>
  <c r="Z16" i="427"/>
  <c r="C14" i="421"/>
  <c r="C14" i="422"/>
  <c r="AC16" i="427" l="1"/>
  <c r="Z17" i="427"/>
  <c r="AB16" i="427"/>
  <c r="AA16" i="427"/>
  <c r="AB17" i="427" l="1"/>
  <c r="AC17" i="427"/>
  <c r="Z18" i="427"/>
  <c r="AA17" i="427"/>
  <c r="AC18" i="427" l="1"/>
  <c r="Z19" i="427"/>
  <c r="AA18" i="427"/>
  <c r="AB18" i="427"/>
  <c r="AB19" i="427" l="1"/>
  <c r="AC19" i="427"/>
  <c r="AA19" i="427"/>
  <c r="Z20" i="427"/>
  <c r="D25" i="421"/>
  <c r="D26" i="421"/>
  <c r="C13" i="422"/>
  <c r="D5" i="421"/>
  <c r="AC20" i="427" l="1"/>
  <c r="Z21" i="427"/>
  <c r="AB20" i="427"/>
  <c r="AA20" i="427"/>
  <c r="C13" i="421"/>
  <c r="C26" i="421"/>
  <c r="G26" i="421" s="1"/>
  <c r="AB21" i="427" l="1"/>
  <c r="AA21" i="427"/>
  <c r="AC21" i="427"/>
  <c r="Z22" i="427"/>
  <c r="D23" i="421"/>
  <c r="D22" i="421"/>
  <c r="D21" i="421"/>
  <c r="D20" i="421"/>
  <c r="D19" i="421"/>
  <c r="D18" i="421"/>
  <c r="D17" i="421"/>
  <c r="C4" i="421"/>
  <c r="D25" i="422"/>
  <c r="C16" i="422"/>
  <c r="C16" i="421" s="1"/>
  <c r="D11" i="421"/>
  <c r="D10" i="421"/>
  <c r="D9" i="421"/>
  <c r="D8" i="421"/>
  <c r="D7" i="421"/>
  <c r="D6" i="421"/>
  <c r="D4" i="421"/>
  <c r="C11" i="421"/>
  <c r="C10" i="421"/>
  <c r="C9" i="421"/>
  <c r="C8" i="421"/>
  <c r="C5" i="421"/>
  <c r="C46" i="422"/>
  <c r="D23" i="422"/>
  <c r="D22" i="422"/>
  <c r="D11" i="422"/>
  <c r="D10" i="422"/>
  <c r="D9" i="422"/>
  <c r="D8" i="422"/>
  <c r="D7" i="422"/>
  <c r="D6" i="422"/>
  <c r="D5" i="422"/>
  <c r="D4" i="422"/>
  <c r="D21" i="422"/>
  <c r="D20" i="422"/>
  <c r="D19" i="422"/>
  <c r="D18" i="422"/>
  <c r="D17" i="422"/>
  <c r="C22" i="422"/>
  <c r="C22" i="421" s="1"/>
  <c r="C11" i="422"/>
  <c r="C10" i="422"/>
  <c r="C9" i="422"/>
  <c r="C5" i="422"/>
  <c r="C4" i="422"/>
  <c r="C21" i="422"/>
  <c r="C21" i="421" s="1"/>
  <c r="C20" i="422"/>
  <c r="C20" i="421" s="1"/>
  <c r="C19" i="422"/>
  <c r="C19" i="421" s="1"/>
  <c r="C18" i="421"/>
  <c r="C17" i="422"/>
  <c r="C17" i="421" s="1"/>
  <c r="AC22" i="427" l="1"/>
  <c r="Z23" i="427"/>
  <c r="AA22" i="427"/>
  <c r="AB22" i="427"/>
  <c r="A1" i="419"/>
  <c r="AA23" i="427" l="1"/>
  <c r="AB23" i="427"/>
  <c r="AC23" i="427"/>
  <c r="Z24" i="427"/>
  <c r="A1" i="413"/>
  <c r="A1" i="421"/>
  <c r="A1" i="422"/>
  <c r="A1" i="423"/>
  <c r="A1" i="414"/>
  <c r="F4" i="422"/>
  <c r="F5" i="422" s="1"/>
  <c r="F6" i="422" s="1"/>
  <c r="F7" i="422" s="1"/>
  <c r="F8" i="422" s="1"/>
  <c r="F9" i="422" s="1"/>
  <c r="F10" i="422" s="1"/>
  <c r="F11" i="422" s="1"/>
  <c r="F12" i="422" s="1"/>
  <c r="F13" i="422" s="1"/>
  <c r="F14" i="422" s="1"/>
  <c r="F15" i="422" s="1"/>
  <c r="F16" i="422" s="1"/>
  <c r="F17" i="422" s="1"/>
  <c r="F18" i="422" s="1"/>
  <c r="F19" i="422" s="1"/>
  <c r="F20" i="422" s="1"/>
  <c r="F21" i="422" s="1"/>
  <c r="F22" i="422" s="1"/>
  <c r="F23" i="422" s="1"/>
  <c r="F24" i="422" s="1"/>
  <c r="F25" i="422" s="1"/>
  <c r="F26" i="422" s="1"/>
  <c r="F27" i="422" s="1"/>
  <c r="F28" i="422" s="1"/>
  <c r="F29" i="422" s="1"/>
  <c r="F30" i="422" s="1"/>
  <c r="F31" i="422" s="1"/>
  <c r="F5" i="421"/>
  <c r="AC24" i="427" l="1"/>
  <c r="Z25" i="427"/>
  <c r="AB24" i="427"/>
  <c r="AA24" i="427"/>
  <c r="F5" i="419"/>
  <c r="AA25" i="427" l="1"/>
  <c r="AB25" i="427"/>
  <c r="AC25" i="427"/>
  <c r="Z26" i="427"/>
  <c r="AC26" i="427" l="1"/>
  <c r="Z27" i="427"/>
  <c r="AA26" i="427"/>
  <c r="AB26" i="427"/>
  <c r="AB27" i="427" l="1"/>
  <c r="AC27" i="427"/>
  <c r="AA27" i="427"/>
  <c r="Z28" i="427"/>
  <c r="AC28" i="427" l="1"/>
  <c r="Z29" i="427"/>
  <c r="AB28" i="427"/>
  <c r="AA28" i="427"/>
  <c r="AB29" i="427" l="1"/>
  <c r="AA29" i="427"/>
  <c r="AC29" i="427"/>
  <c r="Z30" i="427"/>
  <c r="AC30" i="427" l="1"/>
  <c r="Z31" i="427"/>
  <c r="AB30" i="427"/>
  <c r="AA30" i="427"/>
  <c r="AA31" i="427" l="1"/>
  <c r="AB31" i="427"/>
  <c r="AC31" i="427"/>
  <c r="Z32" i="427"/>
  <c r="AC32" i="427" l="1"/>
  <c r="Z33" i="427"/>
  <c r="AB32" i="427"/>
  <c r="AA32" i="427"/>
  <c r="AB33" i="427" l="1"/>
  <c r="AC33" i="427"/>
  <c r="Z34" i="427"/>
  <c r="AA33" i="427"/>
  <c r="AC34" i="427" l="1"/>
  <c r="Z35" i="427"/>
  <c r="AA34" i="427"/>
  <c r="AB34" i="427"/>
  <c r="AA35" i="427" l="1"/>
  <c r="AB35" i="427"/>
  <c r="AC35" i="427"/>
  <c r="Z36" i="427"/>
  <c r="AC36" i="427" l="1"/>
  <c r="Z37" i="427"/>
  <c r="AA36" i="427"/>
  <c r="AB36" i="427"/>
  <c r="AB37" i="427" l="1"/>
  <c r="AC37" i="427"/>
  <c r="AA37" i="427"/>
  <c r="Z38" i="427"/>
  <c r="AC38" i="427" l="1"/>
  <c r="Z39" i="427"/>
  <c r="AA38" i="427"/>
  <c r="AB38" i="427"/>
  <c r="AB39" i="427" l="1"/>
  <c r="AC39" i="427"/>
  <c r="AA39" i="427"/>
</calcChain>
</file>

<file path=xl/sharedStrings.xml><?xml version="1.0" encoding="utf-8"?>
<sst xmlns="http://schemas.openxmlformats.org/spreadsheetml/2006/main" count="552" uniqueCount="267">
  <si>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</si>
  <si>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</si>
  <si>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</si>
  <si>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</si>
  <si>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</si>
  <si>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</si>
  <si>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</si>
  <si>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</si>
  <si>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</si>
  <si>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</si>
  <si>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</si>
  <si>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</si>
  <si>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</si>
  <si>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</si>
  <si>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</si>
  <si>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</si>
  <si>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</si>
  <si>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</si>
  <si>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</si>
  <si>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</si>
  <si>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</si>
  <si>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</si>
  <si>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SC IETF</t>
  </si>
  <si>
    <t>JST</t>
  </si>
  <si>
    <t>SC THz</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</si>
  <si>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</si>
  <si>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</si>
  <si>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</si>
  <si>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</si>
  <si>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</si>
  <si>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</si>
  <si>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</si>
  <si>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</si>
  <si>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</si>
  <si>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</si>
  <si>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</si>
  <si>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</si>
  <si>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</si>
  <si>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</si>
  <si>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</si>
  <si>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</si>
  <si>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</si>
  <si>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</si>
  <si>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</si>
  <si>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</si>
  <si>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</si>
  <si>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</si>
  <si>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</si>
  <si>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</si>
  <si>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</si>
  <si>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</si>
  <si>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</si>
  <si>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</si>
  <si>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</si>
  <si>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</si>
  <si>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</si>
  <si>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</si>
  <si>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</si>
  <si>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</si>
  <si>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</si>
  <si>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</si>
  <si>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</si>
  <si>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</si>
  <si>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</si>
  <si>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</si>
  <si>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</si>
  <si>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</si>
  <si>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</si>
  <si>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</si>
  <si>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</si>
  <si>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</si>
  <si>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</si>
  <si>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</si>
  <si>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</si>
  <si>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</si>
  <si>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</si>
  <si>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</si>
  <si>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</si>
  <si>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</si>
  <si>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</si>
  <si>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</si>
  <si>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</si>
  <si>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</si>
  <si>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</si>
  <si>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</si>
  <si>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</si>
  <si>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</si>
  <si>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</si>
  <si>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</si>
  <si>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</si>
  <si>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</si>
  <si>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</si>
  <si>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</si>
  <si>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</si>
  <si>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</si>
  <si>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</si>
  <si>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</si>
  <si>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</si>
  <si>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</si>
  <si>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</si>
  <si>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</si>
  <si>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</si>
  <si>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</si>
  <si>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</si>
  <si>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</si>
  <si>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</si>
  <si>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</si>
  <si>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</si>
  <si>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</si>
  <si>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</si>
  <si>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</si>
  <si>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</si>
  <si>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</si>
  <si>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</si>
  <si>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</si>
  <si>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</si>
  <si>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</si>
  <si>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</si>
  <si>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</si>
  <si>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</si>
  <si>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</si>
  <si>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</si>
  <si>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</si>
  <si>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</si>
  <si>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</si>
  <si>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</si>
  <si>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</si>
  <si>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</si>
  <si>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</si>
  <si>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</si>
  <si>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</si>
  <si>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</si>
  <si>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</si>
  <si>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</si>
  <si>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</si>
  <si>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</si>
  <si>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</si>
  <si>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</si>
  <si>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</si>
  <si>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</si>
  <si>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</si>
  <si>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</si>
  <si>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</si>
  <si>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</si>
  <si>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</si>
  <si>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</si>
  <si>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</si>
  <si>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</si>
  <si>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</si>
  <si>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TG3mb
HDR</t>
  </si>
  <si>
    <t>15.3 Revision to 15.3-2016</t>
  </si>
  <si>
    <t>15.4 Amend: IR-UWB Next Gen</t>
  </si>
  <si>
    <t>15.4 Revision to 15.4-2020</t>
  </si>
  <si>
    <t>15.7 Amend: Optical Camera Communications</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</si>
  <si>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</si>
  <si>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</si>
  <si>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</si>
  <si>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</si>
  <si>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</si>
  <si>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</si>
  <si>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</si>
  <si>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</si>
  <si>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</si>
  <si>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</si>
  <si>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Joint 802.1/802.15 Mtg.</t>
  </si>
  <si>
    <t>SC M/RULES</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</si>
  <si>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</si>
  <si>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</si>
  <si>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</si>
  <si>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</si>
  <si>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</si>
  <si>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</si>
  <si>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</si>
  <si>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</si>
  <si>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</si>
  <si>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</si>
  <si>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</si>
  <si>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</si>
  <si>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</si>
  <si>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</si>
  <si>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</si>
  <si>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</si>
  <si>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SASB Dates</t>
  </si>
  <si>
    <t>Midweek Subgroup Status Updates</t>
  </si>
  <si>
    <t>Au</t>
  </si>
  <si>
    <t>AOB</t>
  </si>
  <si>
    <t>LUNCH</t>
  </si>
  <si>
    <t>Almholt</t>
  </si>
  <si>
    <t>N/A</t>
  </si>
  <si>
    <t>AdHoc
-
Needs
WG15
Chair
Approv.</t>
  </si>
  <si>
    <t>Chair Reminders:
    - Show Patent Policy, Antitrust, Copyright,
      Ethics/Conduct, and Bylaws opening slides
      and ask patent claim question
    - Remind participants they must register and pay
      registation fee for meeting</t>
  </si>
  <si>
    <t>Update on NesCom and RevCom and Dates
    - See SASB Dates TAB</t>
  </si>
  <si>
    <t>Opening 802.15 WG AC meeting:</t>
  </si>
  <si>
    <t>Mid-Week 802.15 WG AC meeting:</t>
  </si>
  <si>
    <t>802 Leadership Mtg. Update</t>
  </si>
  <si>
    <t>WG Awards for Publish Standards Reminder</t>
  </si>
  <si>
    <t>NesCom RevCom SA Stds. Board UPDATES - (see SASB Dates TAB for important dates)</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</si>
  <si>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</si>
  <si>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</si>
  <si>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</si>
  <si>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</si>
  <si>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</si>
  <si>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</si>
  <si>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</si>
  <si>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CHAIR'S ADVISORY COMMITTEE (CAC) (minutes: 15-23-0xxx-0x)</t>
  </si>
  <si>
    <t>All</t>
  </si>
  <si>
    <t>This Mtg. is being held Mixed-Mode as per the vote in the 802 WCSC</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</si>
  <si>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</si>
  <si>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</si>
  <si>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</si>
  <si>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</si>
  <si>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</si>
  <si>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</si>
  <si>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</si>
  <si>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</si>
  <si>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</si>
  <si>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</si>
  <si>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</si>
  <si>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Plans for Sept. Mtg.</t>
  </si>
  <si>
    <t>802.1/802.15 Joint Mtg. - TG6ma presentation</t>
  </si>
  <si>
    <t>TG 4ac Privacy Amendment</t>
  </si>
  <si>
    <t>TG 3mb Revision</t>
  </si>
  <si>
    <t>POLLS - see ePoll for any polls</t>
  </si>
  <si>
    <t>Next Session</t>
  </si>
  <si>
    <t># slots
requested</t>
  </si>
  <si>
    <t>802.15 / 802.1
 Joint Mtg.</t>
  </si>
  <si>
    <t>WIRELESS CHAIRS MTG</t>
  </si>
  <si>
    <t>World Time Zones</t>
  </si>
  <si>
    <t>Local
Time</t>
  </si>
  <si>
    <t>non overlapping w/ 11.bi and 11.bh</t>
  </si>
  <si>
    <t>non overlapping w/ JTC1</t>
  </si>
  <si>
    <t>am1 preferred followed by am2</t>
  </si>
  <si>
    <t>am1 preferred followed by am2, see closing slides for calls</t>
  </si>
  <si>
    <t>calls: August 1st @ 6.00 PST, August 15th @ 22.00 PST</t>
  </si>
  <si>
    <t>joint w/802.1 during regular AM/PM sessions</t>
  </si>
  <si>
    <t>calls already scheduled</t>
  </si>
  <si>
    <t>WED AM1</t>
  </si>
  <si>
    <t>TUES PM1, WED PM1, THURS AM2, THURS PM1</t>
  </si>
  <si>
    <t>Study Group on Next Gen SUN PHY</t>
  </si>
  <si>
    <t>SG NG-SUN PHYs</t>
  </si>
  <si>
    <r>
      <t>Social
@
Fogo de Ch</t>
    </r>
    <r>
      <rPr>
        <b/>
        <sz val="16"/>
        <rFont val="Calibri"/>
        <family val="2"/>
      </rPr>
      <t>ã</t>
    </r>
    <r>
      <rPr>
        <b/>
        <sz val="14"/>
        <rFont val="Arial"/>
        <family val="2"/>
      </rPr>
      <t>o</t>
    </r>
  </si>
  <si>
    <t>SG NG-
SUN PHYs</t>
  </si>
  <si>
    <t>802 WIRELESS
OPENING MEETING</t>
  </si>
  <si>
    <t>The graphic below describes the weekly session of the IEEE P802.15 WG on WSN in graphic format. Local Time is meeting location time.</t>
  </si>
  <si>
    <t>Grand Hyatt - Buckhead, GA</t>
  </si>
  <si>
    <t>145th IEEE 802.15 WSN MEETING</t>
  </si>
  <si>
    <t>Opening 802 Wireless:</t>
  </si>
  <si>
    <t>Opening 802 LMSC:</t>
  </si>
  <si>
    <t>Closing 802 LMSC:</t>
  </si>
  <si>
    <t>SG SUN PHYs</t>
  </si>
  <si>
    <t>Plans for Nov. Mtg.</t>
  </si>
  <si>
    <t xml:space="preserve">    Motions @ EOW
        - ...
        - ...
        - …</t>
  </si>
  <si>
    <t>NOV 2023 802 INTERIM MIXED MODE MTG. - PLAN OF RECORD FOR IEEE 802.15 WG</t>
  </si>
  <si>
    <t>WIRELESS CHAIRS STEERING COMMITTEE (WCSC) (minutes: ec-23-0xxx-00-WCSC)</t>
  </si>
  <si>
    <t>TREASURER'S REPORT (ec-23-0003-0x-WCSC)</t>
  </si>
  <si>
    <t>4.10</t>
  </si>
  <si>
    <t>4.13</t>
  </si>
  <si>
    <t>REVIEW AND APPROVE MTG AGENDA (15-23-0430-00)</t>
  </si>
  <si>
    <t>APPROVE THE MINUTES FROM Prior Mtg. (15-23-0321-00)</t>
  </si>
  <si>
    <t>802 Mtg. Registration Fees &amp; Deadlines have been set at $800 until Friday, September 22nd, 2023, $1100 through Friday, October 27th, 2023, and $1400 after Friday, October 27th, 2023</t>
  </si>
  <si>
    <t>802.15 WG will hold the Nov. Mtg. session Nov. 12-17, 2023, with the in-person part being held at the Hilton Hawaiian Village Waikiki, Honolulu, HI</t>
  </si>
  <si>
    <t>145th IEEE 802.15 WSN Session</t>
  </si>
  <si>
    <t>All motions for WG closing are due to WG Chair (Clint Powell), and WG Vice-Chair (Phil Beecher) immediately after the close of your last mtg.</t>
  </si>
  <si>
    <t>WG ADMIN ITEMS - N/A</t>
  </si>
  <si>
    <t>WG OPENING REPORT (15-23-0431-00)</t>
  </si>
  <si>
    <t>R1</t>
  </si>
  <si>
    <t>WEBEX/ATTENDANCE/VOTERS (voters: 134, nearly: 13, aspirant: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</si>
</sst>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409]d\-mmm\-yyyy;@"/>
    <numFmt numFmtId="169" formatCode="[$-F800]dddd\,\ mmmm\ dd\,\ yyyy"/>
  </numFmts>
  <fonts count="77"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10"/>
      <color theme="0"/>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16"/>
      <name val="Calibri"/>
      <family val="2"/>
    </font>
    <font>
      <b/>
      <u/>
      <sz val="11"/>
      <color theme="0"/>
      <name val="Arial"/>
      <family val="2"/>
    </font>
    <font>
      <b/>
      <sz val="8"/>
      <color theme="1"/>
      <name val="Arial"/>
      <family val="2"/>
    </font>
    <font>
      <b/>
      <sz val="20"/>
      <name val="Arial"/>
      <family val="2"/>
    </font>
    <font>
      <b/>
      <sz val="22"/>
      <name val="Arial"/>
      <family val="2"/>
    </font>
  </fonts>
  <fills count="3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1" fillId="0" borderId="0" applyNumberFormat="0" applyFill="0" applyBorder="0" applyAlignment="0" applyProtection="0"/>
    <xf numFmtId="0" fontId="2" fillId="0" borderId="0"/>
    <xf numFmtId="0" fontId="1" fillId="0" borderId="0"/>
  </cellStyleXfs>
  <cellXfs count="380">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9" fontId="22" fillId="0" borderId="0" xfId="0" applyNumberFormat="1" applyFont="1"/>
    <xf numFmtId="164" fontId="6" fillId="0" borderId="0" xfId="0" applyFont="1" applyAlignment="1">
      <alignment horizontal="left" vertical="top" wrapText="1"/>
    </xf>
    <xf numFmtId="164" fontId="60" fillId="0" borderId="0" xfId="0" applyFont="1" applyAlignment="1">
      <alignment horizontal="left" vertical="center" indent="1"/>
    </xf>
    <xf numFmtId="164" fontId="60" fillId="0" borderId="0" xfId="0" applyFont="1" applyAlignment="1">
      <alignment horizontal="left" vertical="center" indent="2"/>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0" fontId="59"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3" fillId="0" borderId="0" xfId="0" applyFont="1" applyAlignment="1">
      <alignment horizontal="center" vertical="center"/>
    </xf>
    <xf numFmtId="164" fontId="64"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3" fillId="0" borderId="0" xfId="0" applyFont="1" applyAlignment="1">
      <alignment horizontal="left" vertical="center"/>
    </xf>
    <xf numFmtId="164" fontId="64"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7" fillId="0" borderId="0" xfId="4" applyFont="1" applyAlignment="1">
      <alignment horizontal="left" vertical="center" wrapText="1" indent="1"/>
    </xf>
    <xf numFmtId="164" fontId="6" fillId="0" borderId="0" xfId="4" applyFont="1" applyAlignment="1">
      <alignment horizontal="left" wrapText="1" indent="1"/>
    </xf>
    <xf numFmtId="164" fontId="66"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0" fontId="6" fillId="0" borderId="0" xfId="8" applyFont="1"/>
    <xf numFmtId="0" fontId="26" fillId="0" borderId="0" xfId="8" applyFont="1"/>
    <xf numFmtId="0" fontId="26" fillId="0" borderId="0" xfId="8" applyFont="1" applyAlignment="1">
      <alignment horizontal="center"/>
    </xf>
    <xf numFmtId="0" fontId="1" fillId="0" borderId="0" xfId="8"/>
    <xf numFmtId="0" fontId="26" fillId="6" borderId="4" xfId="8" applyFont="1" applyFill="1" applyBorder="1" applyAlignment="1">
      <alignment horizontal="right" vertical="center"/>
    </xf>
    <xf numFmtId="0" fontId="26" fillId="6" borderId="7" xfId="8" applyFont="1" applyFill="1" applyBorder="1" applyAlignment="1">
      <alignment horizontal="center" vertical="center"/>
    </xf>
    <xf numFmtId="0" fontId="26" fillId="6" borderId="0" xfId="8" applyFont="1" applyFill="1" applyAlignment="1">
      <alignment vertical="center"/>
    </xf>
    <xf numFmtId="0" fontId="26" fillId="6" borderId="0" xfId="8" applyFont="1" applyFill="1" applyAlignment="1">
      <alignment horizontal="center" vertical="center"/>
    </xf>
    <xf numFmtId="0" fontId="26" fillId="6" borderId="0" xfId="8" applyFont="1" applyFill="1" applyAlignment="1">
      <alignment horizontal="right" vertical="center"/>
    </xf>
    <xf numFmtId="167" fontId="19" fillId="0" borderId="39" xfId="8" applyNumberFormat="1" applyFont="1" applyBorder="1" applyAlignment="1">
      <alignment horizontal="center"/>
    </xf>
    <xf numFmtId="167" fontId="19" fillId="22" borderId="31" xfId="8" applyNumberFormat="1" applyFont="1" applyFill="1" applyBorder="1" applyAlignment="1">
      <alignment horizontal="center"/>
    </xf>
    <xf numFmtId="167" fontId="19" fillId="0" borderId="31" xfId="8" applyNumberFormat="1" applyFont="1" applyBorder="1" applyAlignment="1">
      <alignment horizontal="center"/>
    </xf>
    <xf numFmtId="167" fontId="19" fillId="0" borderId="30" xfId="8" applyNumberFormat="1" applyFont="1" applyBorder="1" applyAlignment="1">
      <alignment horizontal="center"/>
    </xf>
    <xf numFmtId="0" fontId="34" fillId="10" borderId="9" xfId="8" applyFont="1" applyFill="1" applyBorder="1" applyAlignment="1">
      <alignment horizontal="center" vertical="center" wrapText="1"/>
    </xf>
    <xf numFmtId="0" fontId="34" fillId="10" borderId="6" xfId="8" applyFont="1" applyFill="1" applyBorder="1" applyAlignment="1">
      <alignment horizontal="center" vertical="center" wrapText="1"/>
    </xf>
    <xf numFmtId="0" fontId="34" fillId="10" borderId="8" xfId="8" applyFont="1" applyFill="1" applyBorder="1" applyAlignment="1">
      <alignment horizontal="center" vertical="center" wrapText="1"/>
    </xf>
    <xf numFmtId="0" fontId="38" fillId="28" borderId="14" xfId="8" applyFont="1" applyFill="1" applyBorder="1" applyAlignment="1">
      <alignment horizontal="center" vertical="center" wrapText="1"/>
    </xf>
    <xf numFmtId="167" fontId="19" fillId="0" borderId="40" xfId="8" applyNumberFormat="1" applyFont="1" applyBorder="1" applyAlignment="1">
      <alignment horizontal="center"/>
    </xf>
    <xf numFmtId="167" fontId="19" fillId="22" borderId="41" xfId="8" applyNumberFormat="1" applyFont="1" applyFill="1" applyBorder="1" applyAlignment="1">
      <alignment horizontal="center"/>
    </xf>
    <xf numFmtId="167" fontId="19" fillId="0" borderId="5" xfId="8" applyNumberFormat="1" applyFont="1" applyBorder="1" applyAlignment="1">
      <alignment horizontal="center"/>
    </xf>
    <xf numFmtId="167" fontId="19" fillId="0" borderId="16" xfId="8" applyNumberFormat="1" applyFont="1" applyBorder="1" applyAlignment="1">
      <alignment horizontal="center"/>
    </xf>
    <xf numFmtId="0" fontId="34" fillId="10" borderId="7" xfId="8" applyFont="1" applyFill="1" applyBorder="1" applyAlignment="1">
      <alignment horizontal="center" vertical="center" wrapText="1"/>
    </xf>
    <xf numFmtId="0" fontId="34" fillId="10" borderId="0" xfId="8" applyFont="1" applyFill="1" applyAlignment="1">
      <alignment horizontal="center" vertical="center" wrapText="1"/>
    </xf>
    <xf numFmtId="0" fontId="34" fillId="10" borderId="4" xfId="8" applyFont="1" applyFill="1" applyBorder="1" applyAlignment="1">
      <alignment horizontal="center" vertical="center" wrapText="1"/>
    </xf>
    <xf numFmtId="0" fontId="38" fillId="28" borderId="32" xfId="8" applyFont="1" applyFill="1" applyBorder="1" applyAlignment="1">
      <alignment horizontal="center" vertical="center" wrapText="1"/>
    </xf>
    <xf numFmtId="0" fontId="38" fillId="12" borderId="32" xfId="8" applyFont="1" applyFill="1" applyBorder="1" applyAlignment="1">
      <alignment horizontal="center" vertical="center" wrapText="1"/>
    </xf>
    <xf numFmtId="167" fontId="19" fillId="0" borderId="41" xfId="8" applyNumberFormat="1" applyFont="1" applyBorder="1" applyAlignment="1">
      <alignment horizontal="center"/>
    </xf>
    <xf numFmtId="0" fontId="35" fillId="27" borderId="15" xfId="8" applyFont="1" applyFill="1" applyBorder="1" applyAlignment="1">
      <alignment horizontal="center" vertical="center" wrapText="1"/>
    </xf>
    <xf numFmtId="167" fontId="19" fillId="22" borderId="40" xfId="8" applyNumberFormat="1" applyFont="1" applyFill="1" applyBorder="1" applyAlignment="1">
      <alignment horizontal="center"/>
    </xf>
    <xf numFmtId="0" fontId="38" fillId="12" borderId="15" xfId="8" applyFont="1" applyFill="1" applyBorder="1" applyAlignment="1">
      <alignment horizontal="center" vertical="center" wrapText="1"/>
    </xf>
    <xf numFmtId="0" fontId="38" fillId="12" borderId="15" xfId="8" quotePrefix="1" applyFont="1" applyFill="1" applyBorder="1" applyAlignment="1">
      <alignment horizontal="center" vertical="center" wrapText="1"/>
    </xf>
    <xf numFmtId="0" fontId="26" fillId="18" borderId="15" xfId="8" applyFont="1" applyFill="1" applyBorder="1" applyAlignment="1">
      <alignment horizontal="center" vertical="center" wrapText="1"/>
    </xf>
    <xf numFmtId="0" fontId="35" fillId="9" borderId="15" xfId="8" applyFont="1" applyFill="1" applyBorder="1" applyAlignment="1">
      <alignment horizontal="center" vertical="center" wrapText="1"/>
    </xf>
    <xf numFmtId="167" fontId="19" fillId="22" borderId="5" xfId="8" applyNumberFormat="1" applyFont="1" applyFill="1" applyBorder="1" applyAlignment="1">
      <alignment horizontal="center"/>
    </xf>
    <xf numFmtId="167" fontId="19" fillId="0" borderId="42" xfId="8" applyNumberFormat="1" applyFont="1" applyBorder="1" applyAlignment="1">
      <alignment horizontal="center"/>
    </xf>
    <xf numFmtId="167" fontId="19" fillId="0" borderId="33" xfId="8" applyNumberFormat="1" applyFont="1" applyBorder="1" applyAlignment="1">
      <alignment horizontal="center"/>
    </xf>
    <xf numFmtId="0" fontId="26" fillId="6" borderId="10" xfId="8" applyFont="1" applyFill="1" applyBorder="1" applyAlignment="1">
      <alignment horizontal="center" vertical="center"/>
    </xf>
    <xf numFmtId="0" fontId="26" fillId="6" borderId="43" xfId="8" applyFont="1" applyFill="1" applyBorder="1" applyAlignment="1">
      <alignment horizontal="center" vertical="center"/>
    </xf>
    <xf numFmtId="0" fontId="26" fillId="6" borderId="38" xfId="8" applyFont="1" applyFill="1" applyBorder="1" applyAlignment="1">
      <alignment horizontal="center" vertical="center"/>
    </xf>
    <xf numFmtId="0" fontId="26" fillId="8" borderId="9" xfId="8" applyFont="1" applyFill="1" applyBorder="1" applyAlignment="1">
      <alignment horizontal="center" vertical="center"/>
    </xf>
    <xf numFmtId="0" fontId="26" fillId="8" borderId="6" xfId="8" applyFont="1" applyFill="1" applyBorder="1" applyAlignment="1">
      <alignment vertical="center"/>
    </xf>
    <xf numFmtId="0" fontId="26" fillId="8" borderId="9" xfId="8" applyFont="1" applyFill="1" applyBorder="1" applyAlignment="1">
      <alignment vertical="center"/>
    </xf>
    <xf numFmtId="0" fontId="26" fillId="8" borderId="6" xfId="8" applyFont="1" applyFill="1" applyBorder="1" applyAlignment="1">
      <alignment horizontal="center" vertical="center"/>
    </xf>
    <xf numFmtId="0" fontId="26" fillId="8" borderId="6" xfId="8" applyFont="1" applyFill="1" applyBorder="1" applyAlignment="1">
      <alignment horizontal="left" vertical="center" indent="2"/>
    </xf>
    <xf numFmtId="0" fontId="4" fillId="0" borderId="0" xfId="8" applyFont="1"/>
    <xf numFmtId="0" fontId="4" fillId="8" borderId="7" xfId="8" applyFont="1" applyFill="1" applyBorder="1"/>
    <xf numFmtId="0" fontId="4" fillId="8" borderId="0" xfId="8" applyFont="1" applyFill="1"/>
    <xf numFmtId="0" fontId="33" fillId="8" borderId="0" xfId="8" applyFont="1" applyFill="1" applyAlignment="1">
      <alignment horizontal="left" indent="2"/>
    </xf>
    <xf numFmtId="0" fontId="26" fillId="8" borderId="11" xfId="8" applyFont="1" applyFill="1" applyBorder="1" applyAlignment="1">
      <alignment horizontal="center" vertical="center"/>
    </xf>
    <xf numFmtId="0" fontId="26" fillId="8" borderId="12" xfId="8" applyFont="1" applyFill="1" applyBorder="1" applyAlignment="1">
      <alignment horizontal="center" vertical="center"/>
    </xf>
    <xf numFmtId="0" fontId="26" fillId="8" borderId="12" xfId="8" applyFont="1" applyFill="1" applyBorder="1" applyAlignment="1">
      <alignment vertical="center"/>
    </xf>
    <xf numFmtId="0" fontId="26" fillId="8" borderId="11" xfId="8" applyFont="1" applyFill="1" applyBorder="1" applyAlignment="1">
      <alignment vertical="center"/>
    </xf>
    <xf numFmtId="0" fontId="33" fillId="8" borderId="12" xfId="8" applyFont="1" applyFill="1" applyBorder="1" applyAlignment="1">
      <alignment horizontal="left" vertical="center" indent="2"/>
    </xf>
    <xf numFmtId="0" fontId="26" fillId="5" borderId="0" xfId="8" applyFont="1" applyFill="1"/>
    <xf numFmtId="0" fontId="35" fillId="9" borderId="29" xfId="8" applyFont="1" applyFill="1" applyBorder="1" applyAlignment="1">
      <alignment horizontal="center" vertical="center" wrapText="1"/>
    </xf>
    <xf numFmtId="0" fontId="21" fillId="6" borderId="3" xfId="8" applyFont="1" applyFill="1" applyBorder="1" applyAlignment="1">
      <alignment horizontal="center" vertical="center"/>
    </xf>
    <xf numFmtId="0" fontId="26" fillId="6" borderId="12" xfId="8" applyFont="1" applyFill="1" applyBorder="1" applyAlignment="1">
      <alignment vertical="center"/>
    </xf>
    <xf numFmtId="0" fontId="26" fillId="6" borderId="11" xfId="8" applyFont="1" applyFill="1" applyBorder="1" applyAlignment="1">
      <alignment vertical="center"/>
    </xf>
    <xf numFmtId="0" fontId="55" fillId="6" borderId="4" xfId="8" applyFont="1" applyFill="1" applyBorder="1" applyAlignment="1">
      <alignment horizontal="right" vertical="center"/>
    </xf>
    <xf numFmtId="0" fontId="54" fillId="6" borderId="0" xfId="8" applyFont="1" applyFill="1" applyAlignment="1">
      <alignment horizontal="right" vertical="center"/>
    </xf>
    <xf numFmtId="0" fontId="57" fillId="6" borderId="8" xfId="8" applyFont="1" applyFill="1" applyBorder="1" applyAlignment="1">
      <alignment horizontal="center" vertical="center"/>
    </xf>
    <xf numFmtId="0" fontId="57" fillId="6" borderId="6" xfId="8" applyFont="1" applyFill="1" applyBorder="1" applyAlignment="1">
      <alignment horizontal="center" vertical="center"/>
    </xf>
    <xf numFmtId="0" fontId="35" fillId="6" borderId="6" xfId="8" applyFont="1" applyFill="1" applyBorder="1" applyAlignment="1">
      <alignment horizontal="center" vertical="center"/>
    </xf>
    <xf numFmtId="0" fontId="26" fillId="6" borderId="6" xfId="8" applyFont="1" applyFill="1" applyBorder="1" applyAlignment="1">
      <alignment vertical="center"/>
    </xf>
    <xf numFmtId="0" fontId="35" fillId="6" borderId="9" xfId="8" applyFont="1" applyFill="1" applyBorder="1" applyAlignment="1">
      <alignment horizontal="center" vertical="center"/>
    </xf>
    <xf numFmtId="0" fontId="26" fillId="29" borderId="3" xfId="8" applyFont="1" applyFill="1" applyBorder="1" applyAlignment="1">
      <alignment vertical="center"/>
    </xf>
    <xf numFmtId="0" fontId="41" fillId="29" borderId="12" xfId="8" applyFont="1" applyFill="1" applyBorder="1" applyAlignment="1">
      <alignment horizontal="left" vertical="center"/>
    </xf>
    <xf numFmtId="0" fontId="42" fillId="29" borderId="12" xfId="8" applyFont="1" applyFill="1" applyBorder="1" applyAlignment="1">
      <alignment horizontal="left" vertical="center"/>
    </xf>
    <xf numFmtId="0" fontId="42" fillId="29" borderId="11" xfId="8" applyFont="1" applyFill="1" applyBorder="1" applyAlignment="1">
      <alignment horizontal="left" vertical="center"/>
    </xf>
    <xf numFmtId="0" fontId="26" fillId="29" borderId="4" xfId="8" applyFont="1" applyFill="1" applyBorder="1" applyAlignment="1">
      <alignment vertical="center"/>
    </xf>
    <xf numFmtId="0" fontId="26" fillId="29" borderId="0" xfId="8" applyFont="1" applyFill="1" applyAlignment="1">
      <alignment vertical="center"/>
    </xf>
    <xf numFmtId="0" fontId="44" fillId="29" borderId="0" xfId="8" applyFont="1" applyFill="1" applyAlignment="1">
      <alignment horizontal="left" vertical="center"/>
    </xf>
    <xf numFmtId="0" fontId="44" fillId="29" borderId="7" xfId="8" applyFont="1" applyFill="1" applyBorder="1" applyAlignment="1">
      <alignment horizontal="left" vertical="center"/>
    </xf>
    <xf numFmtId="0" fontId="26" fillId="29" borderId="0" xfId="8" applyFont="1" applyFill="1" applyAlignment="1">
      <alignment horizontal="left" vertical="center"/>
    </xf>
    <xf numFmtId="0" fontId="47" fillId="29" borderId="0" xfId="8" applyFont="1" applyFill="1" applyAlignment="1">
      <alignment horizontal="left" vertical="center"/>
    </xf>
    <xf numFmtId="0" fontId="47" fillId="29" borderId="7" xfId="8" applyFont="1" applyFill="1" applyBorder="1" applyAlignment="1">
      <alignment horizontal="left" vertical="center"/>
    </xf>
    <xf numFmtId="0" fontId="51" fillId="29" borderId="0" xfId="8" applyFont="1" applyFill="1" applyAlignment="1">
      <alignment vertical="center"/>
    </xf>
    <xf numFmtId="0" fontId="52" fillId="29" borderId="0" xfId="8" applyFont="1" applyFill="1" applyAlignment="1">
      <alignment horizontal="left" vertical="center" indent="1"/>
    </xf>
    <xf numFmtId="0" fontId="42" fillId="29" borderId="0" xfId="8" applyFont="1" applyFill="1" applyAlignment="1">
      <alignment vertical="center"/>
    </xf>
    <xf numFmtId="0" fontId="50" fillId="29" borderId="0" xfId="8" applyFont="1" applyFill="1" applyAlignment="1">
      <alignment vertical="center"/>
    </xf>
    <xf numFmtId="0" fontId="42" fillId="29" borderId="7" xfId="8" applyFont="1" applyFill="1" applyBorder="1" applyAlignment="1">
      <alignment vertical="center"/>
    </xf>
    <xf numFmtId="0" fontId="52" fillId="29" borderId="0" xfId="8" applyFont="1" applyFill="1" applyAlignment="1">
      <alignment vertical="center"/>
    </xf>
    <xf numFmtId="0" fontId="52" fillId="29" borderId="7" xfId="8" applyFont="1" applyFill="1" applyBorder="1" applyAlignment="1">
      <alignment vertical="center"/>
    </xf>
    <xf numFmtId="0" fontId="56" fillId="29" borderId="8" xfId="8" applyFont="1" applyFill="1" applyBorder="1" applyAlignment="1">
      <alignment horizontal="left" vertical="center"/>
    </xf>
    <xf numFmtId="0" fontId="41" fillId="29" borderId="6" xfId="8" applyFont="1" applyFill="1" applyBorder="1" applyAlignment="1">
      <alignment vertical="center"/>
    </xf>
    <xf numFmtId="0" fontId="52" fillId="29" borderId="6" xfId="8" applyFont="1" applyFill="1" applyBorder="1" applyAlignment="1">
      <alignment vertical="center"/>
    </xf>
    <xf numFmtId="0" fontId="52" fillId="29" borderId="9" xfId="8" applyFont="1" applyFill="1" applyBorder="1" applyAlignment="1">
      <alignment vertical="center"/>
    </xf>
    <xf numFmtId="0" fontId="35" fillId="29" borderId="12" xfId="8" applyFont="1" applyFill="1" applyBorder="1" applyAlignment="1">
      <alignment vertical="center"/>
    </xf>
    <xf numFmtId="0" fontId="43" fillId="29" borderId="12" xfId="8" applyFont="1" applyFill="1" applyBorder="1" applyAlignment="1">
      <alignment vertical="center"/>
    </xf>
    <xf numFmtId="0" fontId="43" fillId="29" borderId="11" xfId="8" applyFont="1" applyFill="1" applyBorder="1" applyAlignment="1">
      <alignment vertical="center"/>
    </xf>
    <xf numFmtId="0" fontId="45" fillId="29" borderId="0" xfId="8" applyFont="1" applyFill="1" applyAlignment="1">
      <alignment vertical="center"/>
    </xf>
    <xf numFmtId="0" fontId="46" fillId="29" borderId="0" xfId="8" applyFont="1" applyFill="1" applyAlignment="1">
      <alignment vertical="center"/>
    </xf>
    <xf numFmtId="0" fontId="46" fillId="29" borderId="7" xfId="8" applyFont="1" applyFill="1" applyBorder="1" applyAlignment="1">
      <alignment vertical="center"/>
    </xf>
    <xf numFmtId="0" fontId="48" fillId="29" borderId="0" xfId="8" applyFont="1" applyFill="1" applyAlignment="1">
      <alignment vertical="center"/>
    </xf>
    <xf numFmtId="0" fontId="49" fillId="29" borderId="0" xfId="8" applyFont="1" applyFill="1" applyAlignment="1">
      <alignment vertical="center"/>
    </xf>
    <xf numFmtId="0" fontId="41" fillId="29" borderId="0" xfId="8" applyFont="1" applyFill="1" applyAlignment="1">
      <alignment vertical="center"/>
    </xf>
    <xf numFmtId="0" fontId="52" fillId="29" borderId="7" xfId="8" applyFont="1" applyFill="1" applyBorder="1" applyAlignment="1">
      <alignment horizontal="left" vertical="center" indent="1"/>
    </xf>
    <xf numFmtId="0" fontId="53" fillId="29" borderId="0" xfId="8" applyFont="1" applyFill="1" applyAlignment="1">
      <alignment vertical="center"/>
    </xf>
    <xf numFmtId="0" fontId="53" fillId="29" borderId="0" xfId="8" applyFont="1" applyFill="1" applyAlignment="1">
      <alignment horizontal="left" vertical="center" indent="1"/>
    </xf>
    <xf numFmtId="0" fontId="54" fillId="29" borderId="8" xfId="8" applyFont="1" applyFill="1" applyBorder="1" applyAlignment="1">
      <alignment vertical="center"/>
    </xf>
    <xf numFmtId="0" fontId="51" fillId="29" borderId="6" xfId="8" applyFont="1" applyFill="1" applyBorder="1" applyAlignment="1">
      <alignment vertical="center"/>
    </xf>
    <xf numFmtId="0" fontId="52" fillId="29" borderId="6" xfId="8" applyFont="1" applyFill="1" applyBorder="1" applyAlignment="1">
      <alignment horizontal="left" vertical="center" indent="1"/>
    </xf>
    <xf numFmtId="0" fontId="52" fillId="29" borderId="9" xfId="8" applyFont="1" applyFill="1" applyBorder="1" applyAlignment="1">
      <alignment horizontal="left" vertical="center" indent="1"/>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right"/>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9" fontId="10" fillId="0" borderId="6" xfId="0" applyNumberFormat="1" applyFont="1" applyBorder="1" applyAlignment="1">
      <alignment horizontal="left"/>
    </xf>
    <xf numFmtId="169" fontId="10" fillId="0" borderId="9" xfId="0" applyNumberFormat="1" applyFont="1" applyBorder="1" applyAlignment="1">
      <alignment horizontal="left"/>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9" fontId="10" fillId="0" borderId="8" xfId="0" applyNumberFormat="1" applyFont="1" applyBorder="1" applyAlignment="1">
      <alignment horizontal="center" wrapText="1"/>
    </xf>
    <xf numFmtId="169" fontId="10" fillId="0" borderId="6" xfId="0" applyNumberFormat="1" applyFont="1" applyBorder="1" applyAlignment="1">
      <alignment horizontal="center" wrapText="1"/>
    </xf>
    <xf numFmtId="169"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0" fontId="75" fillId="6" borderId="3" xfId="8" applyFont="1" applyFill="1" applyBorder="1" applyAlignment="1">
      <alignment horizontal="center" vertical="center"/>
    </xf>
    <xf numFmtId="0" fontId="75" fillId="6" borderId="12" xfId="8" applyFont="1" applyFill="1" applyBorder="1" applyAlignment="1">
      <alignment horizontal="center" vertical="center"/>
    </xf>
    <xf numFmtId="0" fontId="75" fillId="6" borderId="11" xfId="8" applyFont="1" applyFill="1" applyBorder="1" applyAlignment="1">
      <alignment horizontal="center" vertical="center"/>
    </xf>
    <xf numFmtId="0" fontId="75" fillId="6" borderId="8" xfId="8" applyFont="1" applyFill="1" applyBorder="1" applyAlignment="1">
      <alignment horizontal="center" vertical="center"/>
    </xf>
    <xf numFmtId="0" fontId="75" fillId="6" borderId="6" xfId="8" applyFont="1" applyFill="1" applyBorder="1" applyAlignment="1">
      <alignment horizontal="center" vertical="center"/>
    </xf>
    <xf numFmtId="0" fontId="75" fillId="6" borderId="9" xfId="8" applyFont="1" applyFill="1" applyBorder="1" applyAlignment="1">
      <alignment horizontal="center" vertical="center"/>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0" fontId="15" fillId="21" borderId="3" xfId="8" applyFont="1" applyFill="1" applyBorder="1" applyAlignment="1">
      <alignment horizontal="center" vertical="center" wrapText="1"/>
    </xf>
    <xf numFmtId="0" fontId="15" fillId="21" borderId="12" xfId="8" applyFont="1" applyFill="1" applyBorder="1" applyAlignment="1">
      <alignment horizontal="center" vertical="center" wrapText="1"/>
    </xf>
    <xf numFmtId="0" fontId="15" fillId="21" borderId="11" xfId="8" applyFont="1" applyFill="1" applyBorder="1" applyAlignment="1">
      <alignment horizontal="center" vertical="center" wrapText="1"/>
    </xf>
    <xf numFmtId="0" fontId="15" fillId="21" borderId="4" xfId="8" applyFont="1" applyFill="1" applyBorder="1" applyAlignment="1">
      <alignment horizontal="center" vertical="center" wrapText="1"/>
    </xf>
    <xf numFmtId="0" fontId="15" fillId="21" borderId="0" xfId="8" applyFont="1" applyFill="1" applyAlignment="1">
      <alignment horizontal="center" vertical="center" wrapText="1"/>
    </xf>
    <xf numFmtId="0" fontId="15" fillId="21" borderId="7" xfId="8" applyFont="1" applyFill="1" applyBorder="1" applyAlignment="1">
      <alignment horizontal="center" vertical="center" wrapText="1"/>
    </xf>
    <xf numFmtId="0" fontId="15" fillId="21" borderId="8" xfId="8" applyFont="1" applyFill="1" applyBorder="1" applyAlignment="1">
      <alignment horizontal="center" vertical="center" wrapText="1"/>
    </xf>
    <xf numFmtId="0" fontId="15" fillId="21" borderId="6" xfId="8" applyFont="1" applyFill="1" applyBorder="1" applyAlignment="1">
      <alignment horizontal="center" vertical="center" wrapText="1"/>
    </xf>
    <xf numFmtId="0" fontId="15" fillId="21" borderId="9" xfId="8" applyFont="1" applyFill="1" applyBorder="1" applyAlignment="1">
      <alignment horizontal="center" vertical="center" wrapText="1"/>
    </xf>
    <xf numFmtId="0" fontId="26" fillId="8" borderId="4" xfId="8" applyFont="1" applyFill="1" applyBorder="1" applyAlignment="1">
      <alignment horizontal="center" vertical="center" wrapText="1"/>
    </xf>
    <xf numFmtId="0" fontId="26" fillId="8" borderId="0" xfId="8" applyFont="1" applyFill="1" applyAlignment="1">
      <alignment horizontal="center" vertical="center" wrapText="1"/>
    </xf>
    <xf numFmtId="0" fontId="26" fillId="8" borderId="7" xfId="8" applyFont="1" applyFill="1" applyBorder="1" applyAlignment="1">
      <alignment horizontal="center" vertical="center" wrapText="1"/>
    </xf>
    <xf numFmtId="0" fontId="26" fillId="8" borderId="8" xfId="8" applyFont="1" applyFill="1" applyBorder="1" applyAlignment="1">
      <alignment horizontal="center" vertical="center" wrapText="1"/>
    </xf>
    <xf numFmtId="0" fontId="26" fillId="8" borderId="6" xfId="8" applyFont="1" applyFill="1" applyBorder="1" applyAlignment="1">
      <alignment horizontal="center" vertical="center" wrapText="1"/>
    </xf>
    <xf numFmtId="0" fontId="26" fillId="8" borderId="9" xfId="8" applyFont="1" applyFill="1" applyBorder="1" applyAlignment="1">
      <alignment horizontal="center" vertical="center" wrapText="1"/>
    </xf>
    <xf numFmtId="164" fontId="36" fillId="25" borderId="10" xfId="0" applyFont="1" applyFill="1" applyBorder="1" applyAlignment="1">
      <alignment horizontal="center" vertical="center" wrapText="1"/>
    </xf>
    <xf numFmtId="164" fontId="36" fillId="25" borderId="13" xfId="0" applyFont="1" applyFill="1" applyBorder="1" applyAlignment="1">
      <alignment horizontal="center" vertical="center" wrapText="1"/>
    </xf>
    <xf numFmtId="164" fontId="36" fillId="25" borderId="14" xfId="0" applyFont="1" applyFill="1" applyBorder="1" applyAlignment="1">
      <alignment horizontal="center" vertical="center" wrapText="1"/>
    </xf>
    <xf numFmtId="0" fontId="26" fillId="6" borderId="3" xfId="8" applyFont="1" applyFill="1" applyBorder="1" applyAlignment="1">
      <alignment horizontal="center" vertical="center" wrapText="1"/>
    </xf>
    <xf numFmtId="0" fontId="26" fillId="6" borderId="12" xfId="8" applyFont="1" applyFill="1" applyBorder="1" applyAlignment="1">
      <alignment horizontal="center" vertical="center" wrapText="1"/>
    </xf>
    <xf numFmtId="0" fontId="26" fillId="6" borderId="11" xfId="8" applyFont="1" applyFill="1" applyBorder="1" applyAlignment="1">
      <alignment horizontal="center" vertical="center" wrapText="1"/>
    </xf>
    <xf numFmtId="168" fontId="26" fillId="6" borderId="8" xfId="8" applyNumberFormat="1" applyFont="1" applyFill="1" applyBorder="1" applyAlignment="1">
      <alignment horizontal="center" vertical="center" wrapText="1"/>
    </xf>
    <xf numFmtId="168" fontId="26" fillId="6" borderId="6" xfId="8" applyNumberFormat="1" applyFont="1" applyFill="1" applyBorder="1" applyAlignment="1">
      <alignment horizontal="center" vertical="center" wrapText="1"/>
    </xf>
    <xf numFmtId="168" fontId="26" fillId="6" borderId="9" xfId="8" applyNumberFormat="1" applyFont="1" applyFill="1" applyBorder="1" applyAlignment="1">
      <alignment horizontal="center" vertical="center" wrapText="1"/>
    </xf>
    <xf numFmtId="164" fontId="36" fillId="18" borderId="17" xfId="0" applyFont="1" applyFill="1" applyBorder="1" applyAlignment="1">
      <alignment horizontal="center" vertical="center" wrapText="1"/>
    </xf>
    <xf numFmtId="164" fontId="36" fillId="18" borderId="18" xfId="0" applyFont="1" applyFill="1" applyBorder="1" applyAlignment="1">
      <alignment horizontal="center" vertical="center" wrapText="1"/>
    </xf>
    <xf numFmtId="164" fontId="36" fillId="18" borderId="19" xfId="0" applyFont="1" applyFill="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7" fillId="17" borderId="10" xfId="0" applyFont="1" applyFill="1" applyBorder="1" applyAlignment="1">
      <alignment horizontal="center" vertical="center" wrapText="1"/>
    </xf>
    <xf numFmtId="164" fontId="37" fillId="17" borderId="13" xfId="0" applyFont="1" applyFill="1" applyBorder="1" applyAlignment="1">
      <alignment horizontal="center" vertical="center" wrapText="1"/>
    </xf>
    <xf numFmtId="164" fontId="37" fillId="17" borderId="14" xfId="0" applyFont="1" applyFill="1" applyBorder="1" applyAlignment="1">
      <alignment horizontal="center" vertical="center" wrapText="1"/>
    </xf>
    <xf numFmtId="0" fontId="32" fillId="7" borderId="10" xfId="8" applyFont="1" applyFill="1" applyBorder="1" applyAlignment="1">
      <alignment horizontal="center" vertical="center" wrapText="1"/>
    </xf>
    <xf numFmtId="0" fontId="32" fillId="7" borderId="13" xfId="8" applyFont="1" applyFill="1" applyBorder="1" applyAlignment="1">
      <alignment horizontal="center" vertical="center" wrapText="1"/>
    </xf>
    <xf numFmtId="0" fontId="26" fillId="6" borderId="12" xfId="8" applyFont="1" applyFill="1" applyBorder="1" applyAlignment="1">
      <alignment horizontal="center" vertical="center"/>
    </xf>
    <xf numFmtId="0" fontId="26" fillId="6" borderId="11" xfId="8" applyFont="1" applyFill="1" applyBorder="1" applyAlignment="1">
      <alignment horizontal="center" vertical="center"/>
    </xf>
    <xf numFmtId="168" fontId="26" fillId="6" borderId="6" xfId="8" applyNumberFormat="1" applyFont="1" applyFill="1" applyBorder="1" applyAlignment="1">
      <alignment horizontal="center" vertical="center"/>
    </xf>
    <xf numFmtId="168" fontId="26" fillId="6" borderId="9" xfId="8" applyNumberFormat="1" applyFont="1" applyFill="1" applyBorder="1" applyAlignment="1">
      <alignment horizontal="center" vertical="center"/>
    </xf>
    <xf numFmtId="0" fontId="59" fillId="0" borderId="20" xfId="6" applyFont="1" applyBorder="1" applyAlignment="1">
      <alignment horizontal="center" vertical="center" wrapText="1"/>
    </xf>
    <xf numFmtId="0" fontId="59" fillId="0" borderId="22" xfId="6" applyFont="1" applyBorder="1" applyAlignment="1">
      <alignment horizontal="center" vertical="center" wrapText="1"/>
    </xf>
    <xf numFmtId="164" fontId="74" fillId="23" borderId="10" xfId="0" applyFont="1" applyFill="1" applyBorder="1" applyAlignment="1">
      <alignment horizontal="center" vertical="center" wrapText="1"/>
    </xf>
    <xf numFmtId="164" fontId="74" fillId="23" borderId="14" xfId="0" applyFont="1" applyFill="1" applyBorder="1" applyAlignment="1">
      <alignment horizontal="center" vertical="center" wrapText="1"/>
    </xf>
    <xf numFmtId="164" fontId="62" fillId="11" borderId="4" xfId="0" applyFont="1" applyFill="1" applyBorder="1" applyAlignment="1">
      <alignment horizontal="center" vertical="center" wrapText="1"/>
    </xf>
    <xf numFmtId="164" fontId="62" fillId="11" borderId="0" xfId="0" applyFont="1" applyFill="1" applyAlignment="1">
      <alignment horizontal="center" vertical="center" wrapText="1"/>
    </xf>
    <xf numFmtId="164" fontId="62" fillId="11" borderId="7" xfId="0" applyFont="1" applyFill="1" applyBorder="1" applyAlignment="1">
      <alignment horizontal="center" vertical="center" wrapText="1"/>
    </xf>
    <xf numFmtId="164" fontId="62" fillId="11" borderId="8" xfId="0" applyFont="1" applyFill="1" applyBorder="1" applyAlignment="1">
      <alignment horizontal="center" vertical="center" wrapText="1"/>
    </xf>
    <xf numFmtId="164" fontId="62" fillId="11" borderId="6" xfId="0" applyFont="1" applyFill="1" applyBorder="1" applyAlignment="1">
      <alignment horizontal="center" vertical="center" wrapText="1"/>
    </xf>
    <xf numFmtId="164" fontId="62" fillId="11" borderId="9" xfId="0" applyFont="1" applyFill="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36" fillId="19" borderId="10" xfId="0" applyFont="1" applyFill="1" applyBorder="1" applyAlignment="1">
      <alignment horizontal="center" vertical="center" wrapText="1"/>
    </xf>
    <xf numFmtId="164" fontId="36" fillId="19" borderId="14" xfId="0" applyFont="1" applyFill="1" applyBorder="1" applyAlignment="1">
      <alignment horizontal="center" vertical="center" wrapText="1"/>
    </xf>
    <xf numFmtId="0" fontId="76" fillId="6" borderId="10" xfId="8" applyFont="1" applyFill="1" applyBorder="1" applyAlignment="1">
      <alignment horizontal="center" vertical="center" wrapText="1"/>
    </xf>
    <xf numFmtId="0" fontId="76" fillId="6" borderId="13" xfId="8" applyFont="1" applyFill="1" applyBorder="1" applyAlignment="1">
      <alignment horizontal="center" vertical="center"/>
    </xf>
    <xf numFmtId="0" fontId="76" fillId="6" borderId="14" xfId="8" applyFont="1" applyFill="1" applyBorder="1" applyAlignment="1">
      <alignment horizontal="center" vertical="center"/>
    </xf>
    <xf numFmtId="0" fontId="26" fillId="8" borderId="12" xfId="8" applyFont="1" applyFill="1" applyBorder="1" applyAlignment="1">
      <alignment horizontal="center" vertical="center" wrapText="1"/>
    </xf>
    <xf numFmtId="0" fontId="26" fillId="8" borderId="11" xfId="8" applyFont="1" applyFill="1" applyBorder="1" applyAlignment="1">
      <alignment horizontal="center" vertical="center" wrapText="1"/>
    </xf>
    <xf numFmtId="0" fontId="70" fillId="20" borderId="12" xfId="6" applyFont="1" applyFill="1" applyBorder="1" applyAlignment="1">
      <alignment horizontal="center" vertical="center" wrapText="1"/>
    </xf>
    <xf numFmtId="0" fontId="70" fillId="20" borderId="11" xfId="6" applyFont="1" applyFill="1" applyBorder="1" applyAlignment="1">
      <alignment horizontal="center" vertical="center" wrapText="1"/>
    </xf>
    <xf numFmtId="0" fontId="70" fillId="20" borderId="0" xfId="6" applyFont="1" applyFill="1" applyAlignment="1">
      <alignment horizontal="center" vertical="center" wrapText="1"/>
    </xf>
    <xf numFmtId="0" fontId="70" fillId="20" borderId="7" xfId="6" applyFont="1" applyFill="1" applyBorder="1" applyAlignment="1">
      <alignment horizontal="center" vertical="center" wrapText="1"/>
    </xf>
    <xf numFmtId="0" fontId="70" fillId="20" borderId="6" xfId="6" applyFont="1" applyFill="1" applyBorder="1" applyAlignment="1">
      <alignment horizontal="center" vertical="center" wrapText="1"/>
    </xf>
    <xf numFmtId="0" fontId="70" fillId="20" borderId="9" xfId="6" applyFont="1" applyFill="1" applyBorder="1" applyAlignment="1">
      <alignment horizontal="center" vertical="center" wrapText="1"/>
    </xf>
    <xf numFmtId="164" fontId="37" fillId="26" borderId="10" xfId="0" applyFont="1" applyFill="1" applyBorder="1" applyAlignment="1">
      <alignment horizontal="center" vertical="center" wrapText="1"/>
    </xf>
    <xf numFmtId="164" fontId="37" fillId="26" borderId="13" xfId="0" applyFont="1" applyFill="1" applyBorder="1" applyAlignment="1">
      <alignment horizontal="center" vertical="center" wrapText="1"/>
    </xf>
    <xf numFmtId="164" fontId="37" fillId="26" borderId="14" xfId="0" applyFont="1" applyFill="1" applyBorder="1" applyAlignment="1">
      <alignment horizontal="center" vertical="center" wrapText="1"/>
    </xf>
    <xf numFmtId="0" fontId="40" fillId="11" borderId="12" xfId="8" applyFont="1" applyFill="1" applyBorder="1" applyAlignment="1">
      <alignment horizontal="center" vertical="center" wrapText="1"/>
    </xf>
    <xf numFmtId="0" fontId="40" fillId="11" borderId="11" xfId="8" applyFont="1" applyFill="1" applyBorder="1" applyAlignment="1">
      <alignment horizontal="center" vertical="center" wrapText="1"/>
    </xf>
    <xf numFmtId="0" fontId="40" fillId="11" borderId="6" xfId="8" applyFont="1" applyFill="1" applyBorder="1" applyAlignment="1">
      <alignment horizontal="center" vertical="center" wrapText="1"/>
    </xf>
    <xf numFmtId="0" fontId="40" fillId="11" borderId="9" xfId="8" applyFont="1" applyFill="1" applyBorder="1" applyAlignment="1">
      <alignment horizontal="center" vertical="center" wrapText="1"/>
    </xf>
    <xf numFmtId="164" fontId="36" fillId="19" borderId="13"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39" fillId="11" borderId="3" xfId="0"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8"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0" fontId="71" fillId="9" borderId="3" xfId="8" applyFont="1" applyFill="1" applyBorder="1" applyAlignment="1">
      <alignment horizontal="center" vertical="center" wrapText="1"/>
    </xf>
    <xf numFmtId="0" fontId="71" fillId="9" borderId="12" xfId="8" applyFont="1" applyFill="1" applyBorder="1" applyAlignment="1">
      <alignment horizontal="center" vertical="center" wrapText="1"/>
    </xf>
    <xf numFmtId="0" fontId="71" fillId="9" borderId="11" xfId="8" applyFont="1" applyFill="1" applyBorder="1" applyAlignment="1">
      <alignment horizontal="center" vertical="center" wrapText="1"/>
    </xf>
    <xf numFmtId="0" fontId="71" fillId="9" borderId="4" xfId="8" applyFont="1" applyFill="1" applyBorder="1" applyAlignment="1">
      <alignment horizontal="center" vertical="center" wrapText="1"/>
    </xf>
    <xf numFmtId="0" fontId="71" fillId="9" borderId="0" xfId="8" applyFont="1" applyFill="1" applyAlignment="1">
      <alignment horizontal="center" vertical="center" wrapText="1"/>
    </xf>
    <xf numFmtId="0" fontId="71" fillId="9" borderId="7" xfId="8" applyFont="1" applyFill="1" applyBorder="1" applyAlignment="1">
      <alignment horizontal="center" vertical="center" wrapText="1"/>
    </xf>
    <xf numFmtId="0" fontId="71" fillId="9" borderId="8" xfId="8" applyFont="1" applyFill="1" applyBorder="1" applyAlignment="1">
      <alignment horizontal="center" vertical="center" wrapText="1"/>
    </xf>
    <xf numFmtId="0" fontId="71" fillId="9" borderId="6" xfId="8" applyFont="1" applyFill="1" applyBorder="1" applyAlignment="1">
      <alignment horizontal="center" vertical="center" wrapText="1"/>
    </xf>
    <xf numFmtId="0" fontId="71" fillId="9" borderId="9" xfId="8" applyFont="1" applyFill="1" applyBorder="1" applyAlignment="1">
      <alignment horizontal="center" vertical="center" wrapText="1"/>
    </xf>
    <xf numFmtId="164" fontId="62" fillId="11" borderId="3" xfId="0" applyFont="1" applyFill="1" applyBorder="1" applyAlignment="1">
      <alignment horizontal="center" vertical="center" wrapText="1"/>
    </xf>
    <xf numFmtId="164" fontId="62" fillId="11" borderId="12" xfId="0" applyFont="1" applyFill="1" applyBorder="1" applyAlignment="1">
      <alignment horizontal="center" vertical="center" wrapText="1"/>
    </xf>
    <xf numFmtId="164" fontId="62" fillId="11" borderId="11" xfId="0" applyFont="1" applyFill="1" applyBorder="1" applyAlignment="1">
      <alignment horizontal="center" vertical="center" wrapText="1"/>
    </xf>
    <xf numFmtId="0" fontId="73" fillId="11" borderId="3" xfId="6" applyFont="1" applyFill="1" applyBorder="1" applyAlignment="1">
      <alignment horizontal="center" vertical="center" wrapText="1"/>
    </xf>
    <xf numFmtId="0" fontId="73" fillId="11" borderId="12" xfId="6" applyFont="1" applyFill="1" applyBorder="1" applyAlignment="1">
      <alignment horizontal="center" vertical="center" wrapText="1"/>
    </xf>
    <xf numFmtId="0" fontId="73" fillId="11" borderId="11" xfId="6" applyFont="1" applyFill="1" applyBorder="1" applyAlignment="1">
      <alignment horizontal="center" vertical="center" wrapText="1"/>
    </xf>
    <xf numFmtId="0" fontId="73" fillId="11" borderId="4" xfId="6" applyFont="1" applyFill="1" applyBorder="1" applyAlignment="1">
      <alignment horizontal="center" vertical="center" wrapText="1"/>
    </xf>
    <xf numFmtId="0" fontId="73" fillId="11" borderId="0" xfId="6" applyFont="1" applyFill="1" applyBorder="1" applyAlignment="1">
      <alignment horizontal="center" vertical="center" wrapText="1"/>
    </xf>
    <xf numFmtId="0" fontId="73" fillId="11" borderId="7" xfId="6" applyFont="1" applyFill="1" applyBorder="1" applyAlignment="1">
      <alignment horizontal="center" vertical="center" wrapText="1"/>
    </xf>
    <xf numFmtId="0" fontId="73" fillId="11" borderId="8" xfId="6" applyFont="1" applyFill="1" applyBorder="1" applyAlignment="1">
      <alignment horizontal="center" vertical="center" wrapText="1"/>
    </xf>
    <xf numFmtId="0" fontId="73" fillId="11" borderId="6" xfId="6" applyFont="1" applyFill="1" applyBorder="1" applyAlignment="1">
      <alignment horizontal="center" vertical="center" wrapText="1"/>
    </xf>
    <xf numFmtId="0" fontId="73" fillId="11" borderId="9" xfId="6"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7966</xdr:rowOff>
    </xdr:from>
    <xdr:to>
      <xdr:col>7</xdr:col>
      <xdr:colOff>0</xdr:colOff>
      <xdr:row>37</xdr:row>
      <xdr:rowOff>19742</xdr:rowOff>
    </xdr:to>
    <xdr:pic>
      <xdr:nvPicPr>
        <xdr:cNvPr id="5" name="Picture 4">
          <a:extLst>
            <a:ext uri="{FF2B5EF4-FFF2-40B4-BE49-F238E27FC236}">
              <a16:creationId xmlns:a16="http://schemas.microsoft.com/office/drawing/2014/main" id="{54BA5C16-3665-25EE-4186-C6CC0F05D3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0" y="777586"/>
          <a:ext cx="8397240" cy="6488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9dab7419812901713e7c516ee2b4f16f" TargetMode="External"/><Relationship Id="rId13" Type="http://schemas.openxmlformats.org/officeDocument/2006/relationships/hyperlink" Target="https://ieeesa.webex.com/ieeesa/j.php?MTID=m67a2ffac183459cfd9e3f4f206ac1eca" TargetMode="External"/><Relationship Id="rId18" Type="http://schemas.openxmlformats.org/officeDocument/2006/relationships/hyperlink" Target="https://ieeesa.webex.com/ieeesa/j.php?MTID=me5cd111cc5da92e523b310b681b4f2fc" TargetMode="External"/><Relationship Id="rId3" Type="http://schemas.openxmlformats.org/officeDocument/2006/relationships/hyperlink" Target="https://ieeesa.webex.com/ieeesa/j.php?MTID=m9dab7419812901713e7c516ee2b4f16f" TargetMode="External"/><Relationship Id="rId7" Type="http://schemas.openxmlformats.org/officeDocument/2006/relationships/hyperlink" Target="https://ieeesa.webex.com/ieeesa/j.php?MTID=md0e629c2798b48d2c17ffd33211c71c9" TargetMode="External"/><Relationship Id="rId12" Type="http://schemas.openxmlformats.org/officeDocument/2006/relationships/hyperlink" Target="https://ieeesa.webex.com/ieeesa/j.php?MTID=m9dab7419812901713e7c516ee2b4f16f" TargetMode="External"/><Relationship Id="rId17" Type="http://schemas.openxmlformats.org/officeDocument/2006/relationships/hyperlink" Target="https://ieeesa.webex.com/ieeesa/j.php?MTID=m67a2ffac183459cfd9e3f4f206ac1eca" TargetMode="External"/><Relationship Id="rId2" Type="http://schemas.openxmlformats.org/officeDocument/2006/relationships/hyperlink" Target="https://ieeesa.webex.com/ieeesa/j.php?MTID=md0e629c2798b48d2c17ffd33211c71c9" TargetMode="External"/><Relationship Id="rId16" Type="http://schemas.openxmlformats.org/officeDocument/2006/relationships/hyperlink" Target="https://ieeesa.webex.com/ieeesa/j.php?MTID=m9dab7419812901713e7c516ee2b4f16f" TargetMode="External"/><Relationship Id="rId20" Type="http://schemas.openxmlformats.org/officeDocument/2006/relationships/printerSettings" Target="../printerSettings/printerSettings6.bin"/><Relationship Id="rId1" Type="http://schemas.openxmlformats.org/officeDocument/2006/relationships/hyperlink" Target="https://ieeesa.webex.com/ieeesa/j.php?MTID=m67a2ffac183459cfd9e3f4f206ac1eca"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d0e629c2798b48d2c17ffd33211c71c9" TargetMode="External"/><Relationship Id="rId5" Type="http://schemas.openxmlformats.org/officeDocument/2006/relationships/hyperlink" Target="https://ieeesa.webex.com/ieeesa/j.php?MTID=me5cd111cc5da92e523b310b681b4f2fc" TargetMode="External"/><Relationship Id="rId15" Type="http://schemas.openxmlformats.org/officeDocument/2006/relationships/hyperlink" Target="https://ieeesa.webex.com/ieeesa/j.php?MTID=md0e629c2798b48d2c17ffd33211c71c9" TargetMode="External"/><Relationship Id="rId10" Type="http://schemas.openxmlformats.org/officeDocument/2006/relationships/hyperlink" Target="https://ieeesa.webex.com/ieeesa/j.php?MTID=me5cd111cc5da92e523b310b681b4f2fc"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67a2ffac183459cfd9e3f4f206ac1eca" TargetMode="External"/><Relationship Id="rId9" Type="http://schemas.openxmlformats.org/officeDocument/2006/relationships/hyperlink" Target="https://ieeesa.webex.com/ieeesa/j.php?MTID=m67a2ffac183459cfd9e3f4f206ac1eca" TargetMode="External"/><Relationship Id="rId14" Type="http://schemas.openxmlformats.org/officeDocument/2006/relationships/hyperlink" Target="https://ieeesa.webex.com/ieeesa/j.php?MTID=me5cd111cc5da92e523b310b681b4f2fc"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130" zoomScaleNormal="130" workbookViewId="0"/>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14" t="s">
        <v>261</v>
      </c>
      <c r="B1" s="215"/>
      <c r="C1" s="215"/>
      <c r="D1" s="215"/>
      <c r="E1" s="215"/>
      <c r="F1" s="215"/>
      <c r="G1" s="216"/>
      <c r="I1" s="9"/>
    </row>
    <row r="2" spans="1:9" s="7" customFormat="1" ht="15" customHeight="1" thickBot="1" x14ac:dyDescent="0.35">
      <c r="A2" s="217" t="s">
        <v>42</v>
      </c>
      <c r="B2" s="218"/>
      <c r="C2" s="218"/>
      <c r="D2" s="218"/>
      <c r="E2" s="218"/>
      <c r="F2" s="218"/>
      <c r="G2" s="219"/>
      <c r="I2" s="10"/>
    </row>
    <row r="3" spans="1:9" ht="15" customHeight="1" x14ac:dyDescent="0.25"/>
    <row r="4" spans="1:9" s="40" customFormat="1" ht="15" customHeight="1" x14ac:dyDescent="0.25">
      <c r="A4" s="220" t="s">
        <v>145</v>
      </c>
      <c r="B4" s="221"/>
      <c r="C4" s="221"/>
      <c r="D4" s="221"/>
      <c r="E4" s="221"/>
      <c r="F4" s="221"/>
      <c r="G4" s="222"/>
    </row>
    <row r="5" spans="1:9" s="40" customFormat="1" ht="15" customHeight="1" x14ac:dyDescent="0.25">
      <c r="A5" s="223"/>
      <c r="B5" s="224"/>
      <c r="C5" s="224"/>
      <c r="D5" s="224"/>
      <c r="E5" s="224"/>
      <c r="F5" s="224"/>
      <c r="G5" s="225"/>
    </row>
    <row r="6" spans="1:9" s="40" customFormat="1" ht="15" customHeight="1" x14ac:dyDescent="0.25">
      <c r="A6" s="223"/>
      <c r="B6" s="224"/>
      <c r="C6" s="224"/>
      <c r="D6" s="224"/>
      <c r="E6" s="224"/>
      <c r="F6" s="224"/>
      <c r="G6" s="225"/>
    </row>
    <row r="7" spans="1:9" s="40" customFormat="1" ht="15" customHeight="1" x14ac:dyDescent="0.25">
      <c r="A7" s="223"/>
      <c r="B7" s="224"/>
      <c r="C7" s="224"/>
      <c r="D7" s="224"/>
      <c r="E7" s="224"/>
      <c r="F7" s="224"/>
      <c r="G7" s="225"/>
    </row>
    <row r="8" spans="1:9" ht="15" customHeight="1" x14ac:dyDescent="0.25">
      <c r="A8" s="226"/>
      <c r="B8" s="227"/>
      <c r="C8" s="227"/>
      <c r="D8" s="227"/>
      <c r="E8" s="227"/>
      <c r="F8" s="227"/>
      <c r="G8" s="228"/>
    </row>
    <row r="9" spans="1:9" x14ac:dyDescent="0.25">
      <c r="A9" s="47" t="s">
        <v>51</v>
      </c>
      <c r="B9" s="95" t="s">
        <v>43</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9358B-8573-4757-8062-0E35BB54FD0B}">
  <dimension ref="A1:I69"/>
  <sheetViews>
    <sheetView zoomScaleNormal="100" workbookViewId="0">
      <pane xSplit="1" ySplit="2" topLeftCell="B4" activePane="bottomRight" state="frozen"/>
      <selection pane="topRight" activeCell="B1" sqref="B1"/>
      <selection pane="bottomLeft" activeCell="A3" sqref="A3"/>
      <selection pane="bottomRight" activeCell="I1" sqref="I1"/>
    </sheetView>
  </sheetViews>
  <sheetFormatPr defaultRowHeight="15" x14ac:dyDescent="0.25"/>
  <cols>
    <col min="1" max="1" width="5.58203125" style="45" customWidth="1"/>
    <col min="2" max="2" width="35.58203125" customWidth="1"/>
    <col min="3" max="3" width="12" customWidth="1"/>
    <col min="4" max="4" width="12.25" customWidth="1"/>
    <col min="5" max="7" width="10.6640625"/>
    <col min="8" max="9" width="5.58203125" customWidth="1"/>
  </cols>
  <sheetData>
    <row r="1" spans="1:9" s="7" customFormat="1" ht="15" customHeight="1" x14ac:dyDescent="0.3">
      <c r="A1" s="214" t="str">
        <f>Registration!A1</f>
        <v>145th IEEE 802.15 WSN Session</v>
      </c>
      <c r="B1" s="215"/>
      <c r="C1" s="215"/>
      <c r="D1" s="215"/>
      <c r="E1" s="215"/>
      <c r="F1" s="215"/>
      <c r="G1" s="216"/>
      <c r="I1" s="9"/>
    </row>
    <row r="2" spans="1:9" s="7" customFormat="1" ht="15" customHeight="1" thickBot="1" x14ac:dyDescent="0.35">
      <c r="A2" s="229" t="s">
        <v>182</v>
      </c>
      <c r="B2" s="230"/>
      <c r="C2" s="230"/>
      <c r="D2" s="230"/>
      <c r="E2" s="230"/>
      <c r="F2" s="230"/>
      <c r="G2" s="231"/>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69"/>
  <sheetViews>
    <sheetView zoomScaleNormal="100" workbookViewId="0">
      <pane xSplit="1" ySplit="3" topLeftCell="B4" activePane="bottomRight" state="frozen"/>
      <selection pane="topRight" activeCell="B1" sqref="B1"/>
      <selection pane="bottomLeft" activeCell="A4" sqref="A4"/>
      <selection pane="bottomRight" activeCell="H3" sqref="H3"/>
    </sheetView>
  </sheetViews>
  <sheetFormatPr defaultColWidth="10.6640625" defaultRowHeight="15" x14ac:dyDescent="0.25"/>
  <cols>
    <col min="1" max="1" width="5.58203125" style="45" customWidth="1"/>
    <col min="2" max="2" width="50.58203125" style="204" customWidth="1"/>
    <col min="3" max="3" width="12" style="204" customWidth="1"/>
    <col min="4" max="4" width="12.25" customWidth="1"/>
    <col min="7" max="7" width="5.58203125" customWidth="1"/>
    <col min="8" max="8" width="6.58203125" customWidth="1"/>
  </cols>
  <sheetData>
    <row r="1" spans="1:8" s="7" customFormat="1" ht="15" customHeight="1" x14ac:dyDescent="0.3">
      <c r="A1" s="214" t="str">
        <f>Registration!A1</f>
        <v>145th IEEE 802.15 WSN Session</v>
      </c>
      <c r="B1" s="215"/>
      <c r="C1" s="215"/>
      <c r="D1" s="215"/>
      <c r="E1" s="215"/>
      <c r="F1" s="216"/>
      <c r="H1" s="9"/>
    </row>
    <row r="2" spans="1:8" s="7" customFormat="1" ht="15" customHeight="1" thickBot="1" x14ac:dyDescent="0.35">
      <c r="A2" s="232" t="s">
        <v>215</v>
      </c>
      <c r="B2" s="233"/>
      <c r="C2" s="234">
        <v>45179</v>
      </c>
      <c r="D2" s="234"/>
      <c r="E2" s="234"/>
      <c r="F2" s="235"/>
      <c r="H2" s="10"/>
    </row>
    <row r="3" spans="1:8" s="39" customFormat="1" ht="15" customHeight="1" thickBot="1" x14ac:dyDescent="0.3">
      <c r="A3" s="98" t="s">
        <v>49</v>
      </c>
      <c r="B3" s="203" t="s">
        <v>50</v>
      </c>
      <c r="C3" s="203" t="s">
        <v>54</v>
      </c>
      <c r="D3" s="68"/>
      <c r="E3" s="68"/>
      <c r="F3" s="69"/>
    </row>
    <row r="4" spans="1:8" s="39" customFormat="1" ht="15" customHeight="1" x14ac:dyDescent="0.25">
      <c r="A4" s="43">
        <v>1</v>
      </c>
      <c r="B4" s="61" t="s">
        <v>139</v>
      </c>
      <c r="C4" s="61" t="s">
        <v>31</v>
      </c>
    </row>
    <row r="5" spans="1:8" s="39" customFormat="1" ht="85.05" customHeight="1" x14ac:dyDescent="0.25">
      <c r="A5" s="43">
        <v>2</v>
      </c>
      <c r="B5" s="202" t="s">
        <v>190</v>
      </c>
      <c r="C5" s="61" t="s">
        <v>31</v>
      </c>
    </row>
    <row r="6" spans="1:8" s="39" customFormat="1" ht="15" customHeight="1" x14ac:dyDescent="0.25">
      <c r="A6" s="43">
        <v>3</v>
      </c>
      <c r="B6" s="202" t="s">
        <v>263</v>
      </c>
      <c r="C6" s="61" t="s">
        <v>31</v>
      </c>
    </row>
    <row r="7" spans="1:8" s="39" customFormat="1" ht="30" customHeight="1" x14ac:dyDescent="0.25">
      <c r="A7" s="43">
        <v>4</v>
      </c>
      <c r="B7" s="202" t="s">
        <v>191</v>
      </c>
      <c r="C7" s="61" t="s">
        <v>31</v>
      </c>
      <c r="D7" s="40"/>
    </row>
    <row r="8" spans="1:8" s="39" customFormat="1" ht="15" customHeight="1" x14ac:dyDescent="0.25">
      <c r="A8" s="43">
        <v>5</v>
      </c>
      <c r="B8" s="61" t="s">
        <v>194</v>
      </c>
      <c r="C8" s="61" t="s">
        <v>31</v>
      </c>
    </row>
    <row r="9" spans="1:8" s="39" customFormat="1" ht="15" customHeight="1" x14ac:dyDescent="0.25">
      <c r="A9" s="43"/>
      <c r="B9" s="41" t="s">
        <v>217</v>
      </c>
      <c r="C9" s="206" t="str">
        <f>_xlfn.CONCAT("2pm to 3:00pm on ",TEXT(('AC Opening'!C2),"DDD., MMM. DD, YYYY"))</f>
        <v>2pm to 3:00pm on Sun., Sep. 10, 2023</v>
      </c>
    </row>
    <row r="10" spans="1:8" s="39" customFormat="1" ht="15" customHeight="1" x14ac:dyDescent="0.25">
      <c r="A10" s="43"/>
      <c r="B10" s="41" t="s">
        <v>121</v>
      </c>
      <c r="C10" s="206" t="str">
        <f>_xlfn.CONCAT("4pm to 5:30pm on ",TEXT(('AC Opening'!C2),"DDD., MMM. DD, YYYY"))</f>
        <v>4pm to 5:30pm on Sun., Sep. 10, 2023</v>
      </c>
    </row>
    <row r="11" spans="1:8" s="39" customFormat="1" ht="15" customHeight="1" x14ac:dyDescent="0.25">
      <c r="A11" s="43"/>
      <c r="B11" s="41" t="s">
        <v>192</v>
      </c>
      <c r="C11" s="206" t="str">
        <f>_xlfn.CONCAT("5:30pm to 6:30pm on ",TEXT(('AC Opening'!C2),"DDD., MMM. DD, YYYY"))</f>
        <v>5:30pm to 6:30pm on Sun., Sep. 10, 2023</v>
      </c>
    </row>
    <row r="12" spans="1:8" s="39" customFormat="1" ht="15" customHeight="1" x14ac:dyDescent="0.25">
      <c r="A12" s="43"/>
      <c r="B12" s="41" t="s">
        <v>247</v>
      </c>
      <c r="C12" s="206" t="s">
        <v>188</v>
      </c>
    </row>
    <row r="13" spans="1:8" s="39" customFormat="1" ht="15" customHeight="1" x14ac:dyDescent="0.25">
      <c r="A13" s="43"/>
      <c r="B13" s="41" t="s">
        <v>246</v>
      </c>
      <c r="C13" s="206" t="str">
        <f>_xlfn.CONCAT("8:00am to 9:00am on ",TEXT(('AC Opening'!C2)+1,"DDD., MMM. DD, YYYY"))</f>
        <v>8:00am to 9:00am on Mon., Sep. 11, 2023</v>
      </c>
    </row>
    <row r="14" spans="1:8" s="39" customFormat="1" ht="15" customHeight="1" x14ac:dyDescent="0.25">
      <c r="A14" s="43"/>
      <c r="B14" s="41" t="s">
        <v>118</v>
      </c>
      <c r="C14" s="206" t="str">
        <f>_xlfn.CONCAT("9:00am to 10:00am on ",TEXT(('AC Opening'!C2)+1,"DDD., MMM. DD, YYYY"))</f>
        <v>9:00am to 10:00am on Mon., Sep. 11, 2023</v>
      </c>
    </row>
    <row r="15" spans="1:8" s="39" customFormat="1" ht="15" customHeight="1" x14ac:dyDescent="0.25">
      <c r="A15" s="43"/>
      <c r="B15" s="41" t="s">
        <v>193</v>
      </c>
      <c r="C15" s="206" t="str">
        <f>_xlfn.CONCAT("8:00am to 9:00am on ",TEXT(('AC Opening'!C2)+3,"DDD., MMM. DD, YYYY"))</f>
        <v>8:00am to 9:00am on Wed., Sep. 13, 2023</v>
      </c>
    </row>
    <row r="16" spans="1:8" s="39" customFormat="1" ht="15" customHeight="1" x14ac:dyDescent="0.25">
      <c r="A16" s="44"/>
      <c r="B16" s="41" t="s">
        <v>119</v>
      </c>
      <c r="C16" s="206" t="str">
        <f>_xlfn.CONCAT("10:30am to 11:30am on ",TEXT(('AC Opening'!C2)+3,"DDD., MMM. DD, YYYY"))</f>
        <v>10:30am to 11:30am on Wed., Sep. 13, 2023</v>
      </c>
    </row>
    <row r="17" spans="1:7" s="39" customFormat="1" ht="15" customHeight="1" x14ac:dyDescent="0.25">
      <c r="A17" s="44"/>
      <c r="B17" s="41" t="s">
        <v>120</v>
      </c>
      <c r="C17" s="206" t="str">
        <f>_xlfn.CONCAT("6:30pm to 8:30pm on ",TEXT(('AC Opening'!C2)+4,"DDD., MMM. DD, YYYY"))</f>
        <v>6:30pm to 8:30pm on Thu., Sep. 14, 2023</v>
      </c>
    </row>
    <row r="18" spans="1:7" s="39" customFormat="1" ht="15" customHeight="1" x14ac:dyDescent="0.25">
      <c r="A18" s="44"/>
      <c r="B18" s="41" t="s">
        <v>248</v>
      </c>
      <c r="C18" s="206" t="s">
        <v>188</v>
      </c>
    </row>
    <row r="19" spans="1:7" s="39" customFormat="1" ht="15" customHeight="1" x14ac:dyDescent="0.25">
      <c r="A19" s="43">
        <v>6</v>
      </c>
      <c r="B19" s="61" t="s">
        <v>140</v>
      </c>
      <c r="C19" s="61" t="s">
        <v>31</v>
      </c>
    </row>
    <row r="20" spans="1:7" s="39" customFormat="1" ht="15" customHeight="1" x14ac:dyDescent="0.25">
      <c r="A20" s="43"/>
      <c r="B20" s="61" t="s">
        <v>221</v>
      </c>
      <c r="C20" s="61" t="s">
        <v>29</v>
      </c>
    </row>
    <row r="21" spans="1:7" s="39" customFormat="1" ht="15" customHeight="1" x14ac:dyDescent="0.25">
      <c r="A21" s="44"/>
      <c r="B21" s="61" t="s">
        <v>24</v>
      </c>
      <c r="C21" s="61" t="s">
        <v>29</v>
      </c>
    </row>
    <row r="22" spans="1:7" s="39" customFormat="1" ht="15" customHeight="1" x14ac:dyDescent="0.25">
      <c r="A22" s="44"/>
      <c r="B22" s="61" t="s">
        <v>157</v>
      </c>
      <c r="C22" s="61" t="s">
        <v>25</v>
      </c>
    </row>
    <row r="23" spans="1:7" s="39" customFormat="1" ht="15" customHeight="1" x14ac:dyDescent="0.25">
      <c r="A23" s="44"/>
      <c r="B23" s="61" t="s">
        <v>21</v>
      </c>
      <c r="C23" s="61" t="s">
        <v>25</v>
      </c>
    </row>
    <row r="24" spans="1:7" s="39" customFormat="1" ht="15" customHeight="1" x14ac:dyDescent="0.25">
      <c r="A24" s="44"/>
      <c r="B24" s="61" t="s">
        <v>220</v>
      </c>
      <c r="C24" s="61" t="s">
        <v>26</v>
      </c>
      <c r="F24" s="40"/>
      <c r="G24" s="40"/>
    </row>
    <row r="25" spans="1:7" s="39" customFormat="1" ht="15" customHeight="1" x14ac:dyDescent="0.25">
      <c r="A25" s="44"/>
      <c r="B25" s="61" t="s">
        <v>22</v>
      </c>
      <c r="C25" s="61" t="s">
        <v>26</v>
      </c>
    </row>
    <row r="26" spans="1:7" s="39" customFormat="1" ht="15" customHeight="1" x14ac:dyDescent="0.25">
      <c r="A26" s="44"/>
      <c r="B26" s="61" t="s">
        <v>158</v>
      </c>
      <c r="C26" s="61" t="s">
        <v>138</v>
      </c>
    </row>
    <row r="27" spans="1:7" s="39" customFormat="1" ht="15" customHeight="1" x14ac:dyDescent="0.25">
      <c r="A27" s="44"/>
      <c r="B27" s="61" t="s">
        <v>159</v>
      </c>
      <c r="C27" s="61" t="s">
        <v>28</v>
      </c>
    </row>
    <row r="28" spans="1:7" s="39" customFormat="1" ht="15" customHeight="1" x14ac:dyDescent="0.25">
      <c r="A28" s="44"/>
      <c r="B28" s="61" t="s">
        <v>160</v>
      </c>
      <c r="C28" s="61" t="s">
        <v>30</v>
      </c>
    </row>
    <row r="29" spans="1:7" s="39" customFormat="1" ht="15" customHeight="1" x14ac:dyDescent="0.25">
      <c r="A29" s="44"/>
      <c r="B29" s="61" t="s">
        <v>161</v>
      </c>
      <c r="C29" s="61" t="s">
        <v>36</v>
      </c>
    </row>
    <row r="30" spans="1:7" s="39" customFormat="1" ht="15" customHeight="1" x14ac:dyDescent="0.25">
      <c r="A30" s="44"/>
      <c r="B30" s="61" t="s">
        <v>162</v>
      </c>
      <c r="C30" s="61" t="s">
        <v>31</v>
      </c>
      <c r="F30" s="40"/>
    </row>
    <row r="31" spans="1:7" s="39" customFormat="1" ht="15" customHeight="1" x14ac:dyDescent="0.25">
      <c r="A31" s="44"/>
      <c r="B31" s="61" t="s">
        <v>163</v>
      </c>
      <c r="C31" s="61" t="s">
        <v>27</v>
      </c>
      <c r="F31" s="40"/>
    </row>
    <row r="32" spans="1:7" s="39" customFormat="1" ht="15" customHeight="1" x14ac:dyDescent="0.25">
      <c r="A32" s="44"/>
      <c r="B32" s="61" t="s">
        <v>249</v>
      </c>
      <c r="C32" s="61" t="s">
        <v>187</v>
      </c>
    </row>
    <row r="33" spans="1:4" s="39" customFormat="1" ht="15" customHeight="1" x14ac:dyDescent="0.25">
      <c r="A33" s="43"/>
      <c r="B33" s="61" t="s">
        <v>164</v>
      </c>
      <c r="C33" s="61" t="s">
        <v>36</v>
      </c>
    </row>
    <row r="34" spans="1:4" s="39" customFormat="1" ht="15" customHeight="1" x14ac:dyDescent="0.25">
      <c r="A34" s="44"/>
      <c r="B34" s="61" t="s">
        <v>165</v>
      </c>
      <c r="C34" s="61" t="s">
        <v>36</v>
      </c>
    </row>
    <row r="35" spans="1:4" s="39" customFormat="1" ht="15" customHeight="1" x14ac:dyDescent="0.25">
      <c r="A35" s="43">
        <v>7</v>
      </c>
      <c r="B35" s="61" t="s">
        <v>218</v>
      </c>
      <c r="C35" s="61" t="s">
        <v>31</v>
      </c>
    </row>
    <row r="36" spans="1:4" s="39" customFormat="1" ht="15" customHeight="1" x14ac:dyDescent="0.25">
      <c r="A36" s="43"/>
      <c r="B36" s="61" t="s">
        <v>250</v>
      </c>
      <c r="C36" s="61" t="s">
        <v>31</v>
      </c>
    </row>
    <row r="37" spans="1:4" s="39" customFormat="1" ht="15" customHeight="1" x14ac:dyDescent="0.25">
      <c r="A37" s="43">
        <v>8</v>
      </c>
      <c r="B37" s="61" t="s">
        <v>37</v>
      </c>
      <c r="C37" s="61" t="s">
        <v>31</v>
      </c>
    </row>
    <row r="38" spans="1:4" s="39" customFormat="1" ht="15" customHeight="1" x14ac:dyDescent="0.25">
      <c r="A38" s="43"/>
      <c r="B38" s="42" t="s">
        <v>219</v>
      </c>
      <c r="C38" s="61" t="s">
        <v>28</v>
      </c>
      <c r="D38" s="61"/>
    </row>
    <row r="39" spans="1:4" s="39" customFormat="1" ht="15" customHeight="1" x14ac:dyDescent="0.25">
      <c r="A39" s="43"/>
      <c r="B39" s="75" t="s">
        <v>195</v>
      </c>
      <c r="C39" s="61" t="s">
        <v>31</v>
      </c>
      <c r="D39" s="61"/>
    </row>
    <row r="40" spans="1:4" s="39" customFormat="1" ht="79.95" customHeight="1" x14ac:dyDescent="0.25">
      <c r="A40" s="43"/>
      <c r="B40" s="202" t="s">
        <v>251</v>
      </c>
      <c r="C40" s="61" t="s">
        <v>205</v>
      </c>
      <c r="D40" s="61"/>
    </row>
    <row r="41" spans="1:4" s="39" customFormat="1" ht="15" customHeight="1" x14ac:dyDescent="0.25">
      <c r="A41" s="43">
        <v>9</v>
      </c>
      <c r="B41" s="61" t="s">
        <v>170</v>
      </c>
      <c r="C41" s="61" t="s">
        <v>31</v>
      </c>
    </row>
    <row r="42" spans="1:4" s="39" customFormat="1" ht="15" customHeight="1" x14ac:dyDescent="0.25">
      <c r="A42" s="43"/>
      <c r="B42" s="61"/>
      <c r="C42" s="207"/>
    </row>
    <row r="43" spans="1:4" x14ac:dyDescent="0.25">
      <c r="B43" s="96"/>
    </row>
    <row r="44" spans="1:4" ht="20.399999999999999" x14ac:dyDescent="0.35">
      <c r="A44" s="46"/>
      <c r="C44" s="208"/>
    </row>
    <row r="45" spans="1:4" ht="17.399999999999999" x14ac:dyDescent="0.3">
      <c r="B45" s="205"/>
    </row>
    <row r="46" spans="1:4" ht="17.399999999999999" x14ac:dyDescent="0.3">
      <c r="B46" s="205"/>
      <c r="C46" s="209"/>
    </row>
    <row r="47" spans="1:4" ht="17.399999999999999" x14ac:dyDescent="0.3">
      <c r="B47" s="205"/>
      <c r="C47" s="209"/>
    </row>
    <row r="48" spans="1:4" ht="17.399999999999999" x14ac:dyDescent="0.3">
      <c r="B48" s="205"/>
      <c r="C48" s="209"/>
    </row>
    <row r="49" spans="2:3" ht="17.399999999999999" x14ac:dyDescent="0.3">
      <c r="B49" s="205"/>
      <c r="C49" s="209"/>
    </row>
    <row r="50" spans="2:3" ht="17.399999999999999" x14ac:dyDescent="0.3">
      <c r="C50" s="209"/>
    </row>
    <row r="51" spans="2:3" ht="17.399999999999999" x14ac:dyDescent="0.3">
      <c r="B51" s="205"/>
      <c r="C51" s="209"/>
    </row>
    <row r="52" spans="2:3" ht="17.399999999999999" x14ac:dyDescent="0.3">
      <c r="B52" s="205"/>
      <c r="C52" s="209"/>
    </row>
    <row r="53" spans="2:3" ht="17.399999999999999" x14ac:dyDescent="0.3">
      <c r="C53" s="209"/>
    </row>
    <row r="54" spans="2:3" ht="17.399999999999999" x14ac:dyDescent="0.3">
      <c r="B54" s="205"/>
      <c r="C54" s="208"/>
    </row>
    <row r="55" spans="2:3" ht="17.399999999999999" x14ac:dyDescent="0.3">
      <c r="B55" s="205"/>
      <c r="C55" s="209"/>
    </row>
    <row r="56" spans="2:3" ht="17.399999999999999" x14ac:dyDescent="0.3">
      <c r="C56" s="209"/>
    </row>
    <row r="57" spans="2:3" ht="17.399999999999999" x14ac:dyDescent="0.3">
      <c r="B57" s="205"/>
      <c r="C57" s="209"/>
    </row>
    <row r="58" spans="2:3" ht="17.399999999999999" x14ac:dyDescent="0.3">
      <c r="C58" s="209"/>
    </row>
    <row r="59" spans="2:3" ht="17.399999999999999" x14ac:dyDescent="0.3">
      <c r="B59" s="205"/>
      <c r="C59" s="209"/>
    </row>
    <row r="60" spans="2:3" ht="17.399999999999999" x14ac:dyDescent="0.3">
      <c r="C60" s="209"/>
    </row>
    <row r="61" spans="2:3" ht="17.399999999999999" x14ac:dyDescent="0.3">
      <c r="B61" s="205"/>
      <c r="C61" s="209"/>
    </row>
    <row r="62" spans="2:3" ht="17.399999999999999" x14ac:dyDescent="0.3">
      <c r="B62" s="205"/>
      <c r="C62" s="209"/>
    </row>
    <row r="63" spans="2:3" ht="17.399999999999999" x14ac:dyDescent="0.3">
      <c r="C63" s="209"/>
    </row>
    <row r="64" spans="2:3" ht="17.399999999999999" x14ac:dyDescent="0.3">
      <c r="B64" s="205"/>
      <c r="C64" s="209"/>
    </row>
    <row r="65" spans="2:3" ht="17.399999999999999" x14ac:dyDescent="0.3">
      <c r="C65" s="209"/>
    </row>
    <row r="66" spans="2:3" ht="17.399999999999999" x14ac:dyDescent="0.3">
      <c r="B66" s="205"/>
      <c r="C66" s="209"/>
    </row>
    <row r="67" spans="2:3" ht="17.399999999999999" x14ac:dyDescent="0.3">
      <c r="C67" s="209"/>
    </row>
    <row r="68" spans="2:3" ht="17.399999999999999" x14ac:dyDescent="0.3">
      <c r="C68" s="209"/>
    </row>
    <row r="69" spans="2:3" ht="17.399999999999999" x14ac:dyDescent="0.3">
      <c r="C69" s="209"/>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2"/>
  <sheetViews>
    <sheetView tabSelected="1" workbookViewId="0">
      <pane xSplit="2" ySplit="3" topLeftCell="C4" activePane="bottomRight" state="frozen"/>
      <selection pane="topRight" activeCell="C1" sqref="C1"/>
      <selection pane="bottomLeft" activeCell="A4" sqref="A4"/>
      <selection pane="bottomRight" activeCell="A4" sqref="A4"/>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14" t="str">
        <f>Registration!A1</f>
        <v>145th IEEE 802.15 WSN Session</v>
      </c>
      <c r="B1" s="215"/>
      <c r="C1" s="215"/>
      <c r="D1" s="215"/>
      <c r="E1" s="215"/>
      <c r="F1" s="216"/>
      <c r="H1" s="6"/>
      <c r="I1" s="6"/>
      <c r="J1" s="6"/>
      <c r="K1" s="6"/>
      <c r="L1" s="6"/>
    </row>
    <row r="2" spans="1:12" s="7" customFormat="1" ht="15" customHeight="1" thickBot="1" x14ac:dyDescent="0.35">
      <c r="A2" s="238" t="str">
        <f>_xlfn.CONCAT("Agenda for WG15 Opening Plenary - ",TEXT(('AC Opening'!C2)+1,"DDDD, MMMM DD, YYYY"))</f>
        <v>Agenda for WG15 Opening Plenary - Monday, September 11, 2023</v>
      </c>
      <c r="B2" s="239"/>
      <c r="C2" s="239"/>
      <c r="D2" s="239"/>
      <c r="E2" s="239"/>
      <c r="F2" s="240"/>
      <c r="H2" s="6"/>
      <c r="I2" s="6"/>
      <c r="J2" s="6"/>
      <c r="K2" s="6"/>
      <c r="L2" s="6"/>
    </row>
    <row r="3" spans="1:12" ht="25.05" customHeight="1" thickBot="1" x14ac:dyDescent="0.3">
      <c r="A3" s="65" t="s">
        <v>49</v>
      </c>
      <c r="B3" s="66" t="s">
        <v>53</v>
      </c>
      <c r="C3" s="67" t="s">
        <v>50</v>
      </c>
      <c r="D3" s="66" t="s">
        <v>54</v>
      </c>
      <c r="E3" s="236" t="s">
        <v>176</v>
      </c>
      <c r="F3" s="237"/>
      <c r="G3" s="64"/>
      <c r="H3" s="6"/>
      <c r="I3" s="6"/>
      <c r="J3" s="6"/>
      <c r="K3" s="6"/>
      <c r="L3" s="6"/>
    </row>
    <row r="4" spans="1:12" s="6" customFormat="1" ht="15" customHeight="1" x14ac:dyDescent="0.25">
      <c r="A4" s="4">
        <v>1</v>
      </c>
      <c r="B4" s="8" t="s">
        <v>7</v>
      </c>
      <c r="C4" s="23" t="s">
        <v>0</v>
      </c>
      <c r="D4" s="2" t="s">
        <v>31</v>
      </c>
      <c r="E4" s="1">
        <v>1</v>
      </c>
      <c r="F4" s="11">
        <f>TIME(9,0,0)</f>
        <v>0.375</v>
      </c>
    </row>
    <row r="5" spans="1:12" s="6" customFormat="1" ht="15" customHeight="1" x14ac:dyDescent="0.25">
      <c r="A5" s="4">
        <v>1.1000000000000001</v>
      </c>
      <c r="B5" s="8" t="s">
        <v>4</v>
      </c>
      <c r="C5" s="2" t="s">
        <v>17</v>
      </c>
      <c r="D5" s="2" t="s">
        <v>36</v>
      </c>
      <c r="E5" s="8">
        <v>1</v>
      </c>
      <c r="F5" s="11">
        <f t="shared" ref="F5:F59" si="0">F4+TIME(0,E4,0)</f>
        <v>0.37569444444444444</v>
      </c>
    </row>
    <row r="6" spans="1:12" s="6" customFormat="1" ht="30" customHeight="1" x14ac:dyDescent="0.25">
      <c r="A6" s="4" t="s">
        <v>13</v>
      </c>
      <c r="B6" s="8" t="s">
        <v>4</v>
      </c>
      <c r="C6" s="93" t="s">
        <v>199</v>
      </c>
      <c r="D6" s="2" t="s">
        <v>36</v>
      </c>
      <c r="E6" s="8">
        <v>1</v>
      </c>
      <c r="F6" s="11">
        <f t="shared" si="0"/>
        <v>0.37638888888888888</v>
      </c>
    </row>
    <row r="7" spans="1:12" s="6" customFormat="1" ht="45" customHeight="1" x14ac:dyDescent="0.25">
      <c r="A7" s="4" t="s">
        <v>14</v>
      </c>
      <c r="B7" s="8" t="s">
        <v>4</v>
      </c>
      <c r="C7" s="94" t="s">
        <v>198</v>
      </c>
      <c r="D7" s="2" t="s">
        <v>36</v>
      </c>
      <c r="E7" s="8">
        <v>1</v>
      </c>
      <c r="F7" s="11">
        <f t="shared" si="0"/>
        <v>0.37708333333333333</v>
      </c>
    </row>
    <row r="8" spans="1:12" s="6" customFormat="1" ht="15" customHeight="1" x14ac:dyDescent="0.25">
      <c r="A8" s="4" t="s">
        <v>15</v>
      </c>
      <c r="B8" s="8" t="s">
        <v>4</v>
      </c>
      <c r="C8" s="24" t="s">
        <v>206</v>
      </c>
      <c r="D8" s="2" t="s">
        <v>36</v>
      </c>
      <c r="E8" s="8">
        <v>1</v>
      </c>
      <c r="F8" s="11">
        <f t="shared" si="0"/>
        <v>0.37777777777777777</v>
      </c>
    </row>
    <row r="9" spans="1:12" s="6" customFormat="1" ht="15" customHeight="1" x14ac:dyDescent="0.25">
      <c r="A9" s="4" t="s">
        <v>40</v>
      </c>
      <c r="B9" s="8" t="s">
        <v>4</v>
      </c>
      <c r="C9" s="30" t="s">
        <v>156</v>
      </c>
      <c r="D9" s="2" t="s">
        <v>36</v>
      </c>
      <c r="E9" s="8">
        <v>1</v>
      </c>
      <c r="F9" s="11">
        <f t="shared" si="0"/>
        <v>0.37847222222222221</v>
      </c>
    </row>
    <row r="10" spans="1:12" s="6" customFormat="1" ht="30" customHeight="1" x14ac:dyDescent="0.25">
      <c r="A10" s="4" t="s">
        <v>56</v>
      </c>
      <c r="B10" s="8" t="s">
        <v>4</v>
      </c>
      <c r="C10" s="29" t="s">
        <v>262</v>
      </c>
      <c r="D10" s="2" t="s">
        <v>36</v>
      </c>
      <c r="E10" s="8">
        <v>1</v>
      </c>
      <c r="F10" s="11">
        <f t="shared" si="0"/>
        <v>0.37916666666666665</v>
      </c>
    </row>
    <row r="11" spans="1:12" s="6" customFormat="1" ht="15" customHeight="1" x14ac:dyDescent="0.25">
      <c r="A11" s="4" t="s">
        <v>123</v>
      </c>
      <c r="B11" s="8" t="s">
        <v>4</v>
      </c>
      <c r="C11" s="29" t="s">
        <v>141</v>
      </c>
      <c r="D11" s="2" t="s">
        <v>36</v>
      </c>
      <c r="E11" s="8">
        <v>1</v>
      </c>
      <c r="F11" s="11">
        <f t="shared" si="0"/>
        <v>0.37986111111111109</v>
      </c>
    </row>
    <row r="12" spans="1:12" s="6" customFormat="1" ht="15" customHeight="1" x14ac:dyDescent="0.25">
      <c r="A12" s="4">
        <v>1.2</v>
      </c>
      <c r="B12" s="8" t="s">
        <v>3</v>
      </c>
      <c r="C12" s="28" t="s">
        <v>16</v>
      </c>
      <c r="D12" s="2" t="s">
        <v>31</v>
      </c>
      <c r="E12" s="8">
        <v>1</v>
      </c>
      <c r="F12" s="11">
        <f t="shared" si="0"/>
        <v>0.38055555555555554</v>
      </c>
    </row>
    <row r="13" spans="1:12" s="6" customFormat="1" ht="30" customHeight="1" x14ac:dyDescent="0.25">
      <c r="A13" s="4">
        <v>1.3</v>
      </c>
      <c r="B13" s="8" t="s">
        <v>4</v>
      </c>
      <c r="C13" s="35" t="s">
        <v>200</v>
      </c>
      <c r="D13" s="2" t="s">
        <v>31</v>
      </c>
      <c r="E13" s="8">
        <v>3</v>
      </c>
      <c r="F13" s="11">
        <f t="shared" si="0"/>
        <v>0.38124999999999998</v>
      </c>
    </row>
    <row r="14" spans="1:12" s="6" customFormat="1" ht="30" customHeight="1" x14ac:dyDescent="0.25">
      <c r="A14" s="4">
        <v>1.4</v>
      </c>
      <c r="B14" s="8" t="s">
        <v>4</v>
      </c>
      <c r="C14" s="35" t="s">
        <v>201</v>
      </c>
      <c r="D14" s="2" t="s">
        <v>31</v>
      </c>
      <c r="E14" s="8">
        <v>2</v>
      </c>
      <c r="F14" s="11">
        <f t="shared" si="0"/>
        <v>0.3833333333333333</v>
      </c>
    </row>
    <row r="15" spans="1:12" s="6" customFormat="1" ht="30" customHeight="1" x14ac:dyDescent="0.25">
      <c r="A15" s="4" t="s">
        <v>125</v>
      </c>
      <c r="B15" s="8" t="s">
        <v>4</v>
      </c>
      <c r="C15" s="35" t="s">
        <v>202</v>
      </c>
      <c r="D15" s="2" t="s">
        <v>31</v>
      </c>
      <c r="E15" s="8">
        <v>2</v>
      </c>
      <c r="F15" s="11">
        <f t="shared" si="0"/>
        <v>0.38472222222222219</v>
      </c>
    </row>
    <row r="16" spans="1:12" s="6" customFormat="1" ht="15" customHeight="1" x14ac:dyDescent="0.25">
      <c r="A16" s="4" t="s">
        <v>126</v>
      </c>
      <c r="B16" s="8" t="s">
        <v>2</v>
      </c>
      <c r="C16" s="28" t="s">
        <v>257</v>
      </c>
      <c r="D16" s="2" t="s">
        <v>31</v>
      </c>
      <c r="E16" s="8">
        <v>1</v>
      </c>
      <c r="F16" s="11">
        <f t="shared" si="0"/>
        <v>0.38611111111111107</v>
      </c>
    </row>
    <row r="17" spans="1:255" s="6" customFormat="1" ht="15" customHeight="1" x14ac:dyDescent="0.25">
      <c r="A17" s="4" t="s">
        <v>127</v>
      </c>
      <c r="B17" s="8" t="s">
        <v>2</v>
      </c>
      <c r="C17" s="1" t="s">
        <v>258</v>
      </c>
      <c r="D17" s="2" t="s">
        <v>31</v>
      </c>
      <c r="E17" s="8">
        <v>1</v>
      </c>
      <c r="F17" s="11">
        <f t="shared" si="0"/>
        <v>0.38680555555555551</v>
      </c>
    </row>
    <row r="18" spans="1:255" customFormat="1" ht="15" customHeight="1" x14ac:dyDescent="0.25">
      <c r="A18" s="2">
        <v>1.8</v>
      </c>
      <c r="B18" s="2" t="s">
        <v>4</v>
      </c>
      <c r="C18" s="71" t="s">
        <v>196</v>
      </c>
      <c r="D18" s="2" t="s">
        <v>31</v>
      </c>
      <c r="E18" s="1">
        <v>1</v>
      </c>
      <c r="F18" s="11">
        <f t="shared" si="0"/>
        <v>0.38749999999999996</v>
      </c>
    </row>
    <row r="19" spans="1:255" s="6" customFormat="1" ht="15" customHeight="1" x14ac:dyDescent="0.25">
      <c r="A19" s="21"/>
      <c r="B19" s="8"/>
      <c r="D19" s="2"/>
      <c r="E19" s="8"/>
      <c r="F19" s="11">
        <f t="shared" si="0"/>
        <v>0.3881944444444444</v>
      </c>
    </row>
    <row r="20" spans="1:255" s="6" customFormat="1" ht="15" customHeight="1" x14ac:dyDescent="0.25">
      <c r="A20" s="4">
        <v>2</v>
      </c>
      <c r="B20" s="8" t="s">
        <v>7</v>
      </c>
      <c r="C20" s="28" t="s">
        <v>11</v>
      </c>
      <c r="D20" s="2"/>
      <c r="E20" s="8"/>
      <c r="F20" s="11">
        <f t="shared" si="0"/>
        <v>0.3881944444444444</v>
      </c>
    </row>
    <row r="21" spans="1:255" s="8" customFormat="1" ht="15" customHeight="1" x14ac:dyDescent="0.25">
      <c r="A21" s="4">
        <v>2.1</v>
      </c>
      <c r="B21" s="8" t="s">
        <v>4</v>
      </c>
      <c r="C21" s="210" t="s">
        <v>266</v>
      </c>
      <c r="D21" s="2" t="s">
        <v>31</v>
      </c>
      <c r="E21" s="8">
        <v>1</v>
      </c>
      <c r="F21" s="11">
        <f t="shared" si="0"/>
        <v>0.3881944444444444</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211" t="s">
        <v>254</v>
      </c>
      <c r="D22" s="2" t="s">
        <v>25</v>
      </c>
      <c r="E22" s="8">
        <v>2</v>
      </c>
      <c r="F22" s="11">
        <f t="shared" si="0"/>
        <v>0.38888888888888884</v>
      </c>
    </row>
    <row r="23" spans="1:255" s="18" customFormat="1" ht="15" customHeight="1" x14ac:dyDescent="0.25">
      <c r="A23" s="4">
        <v>2.2999999999999998</v>
      </c>
      <c r="B23" s="1" t="s">
        <v>4</v>
      </c>
      <c r="C23" s="211" t="s">
        <v>204</v>
      </c>
      <c r="D23" s="2" t="s">
        <v>31</v>
      </c>
      <c r="E23" s="8">
        <v>1</v>
      </c>
      <c r="F23" s="11">
        <f t="shared" si="0"/>
        <v>0.39027777777777772</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212" t="s">
        <v>253</v>
      </c>
      <c r="D24" s="2" t="s">
        <v>31</v>
      </c>
      <c r="E24" s="8">
        <v>1</v>
      </c>
      <c r="F24" s="11">
        <f t="shared" si="0"/>
        <v>0.39097222222222217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4">
        <v>2.5</v>
      </c>
      <c r="B25" s="1" t="s">
        <v>4</v>
      </c>
      <c r="C25" s="212" t="str">
        <f>'AC Opening'!B6</f>
        <v>WG ADMIN ITEMS - N/A</v>
      </c>
      <c r="D25" s="2" t="str">
        <f>'AC Opening'!C6</f>
        <v>Powell</v>
      </c>
      <c r="E25" s="8">
        <v>0</v>
      </c>
      <c r="F25" s="11">
        <f t="shared" si="0"/>
        <v>0.39166666666666661</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124</v>
      </c>
      <c r="B26" s="1" t="s">
        <v>4</v>
      </c>
      <c r="C26" s="212" t="s">
        <v>264</v>
      </c>
      <c r="D26" s="2" t="s">
        <v>31</v>
      </c>
      <c r="E26" s="8">
        <v>3</v>
      </c>
      <c r="F26" s="11">
        <f t="shared" si="0"/>
        <v>0.39166666666666661</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15"/>
      <c r="C27" s="36"/>
      <c r="D27" s="2"/>
      <c r="E27" s="1"/>
      <c r="F27" s="11">
        <f t="shared" si="0"/>
        <v>0.39374999999999993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4">
        <v>3</v>
      </c>
      <c r="B28" s="2" t="s">
        <v>7</v>
      </c>
      <c r="C28" s="2" t="s">
        <v>129</v>
      </c>
      <c r="D28" s="2"/>
      <c r="E28" s="1"/>
      <c r="F28" s="11">
        <f t="shared" si="0"/>
        <v>0.39374999999999993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t="s">
        <v>46</v>
      </c>
      <c r="B29" s="2" t="s">
        <v>4</v>
      </c>
      <c r="C29" s="1" t="s">
        <v>252</v>
      </c>
      <c r="D29" s="2" t="s">
        <v>31</v>
      </c>
      <c r="E29" s="8">
        <v>1</v>
      </c>
      <c r="F29" s="11">
        <f t="shared" si="0"/>
        <v>0.39374999999999993</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customFormat="1" ht="30" customHeight="1" x14ac:dyDescent="0.25">
      <c r="A30" s="4" t="s">
        <v>130</v>
      </c>
      <c r="B30" s="2" t="s">
        <v>4</v>
      </c>
      <c r="C30" s="31" t="s">
        <v>260</v>
      </c>
      <c r="D30" s="2" t="s">
        <v>31</v>
      </c>
      <c r="E30" s="8">
        <v>1</v>
      </c>
      <c r="F30" s="11">
        <f t="shared" si="0"/>
        <v>0.39444444444444438</v>
      </c>
    </row>
    <row r="31" spans="1:255" customFormat="1" ht="30" customHeight="1" x14ac:dyDescent="0.25">
      <c r="A31" s="4" t="s">
        <v>131</v>
      </c>
      <c r="B31" s="2" t="s">
        <v>4</v>
      </c>
      <c r="C31" s="29" t="str">
        <f>_xlfn.CONCAT("The 802 Wireless Chairs Adv. Committee for the Nov. Mtg. will be held 4pm to 5:30pm on Sun. Nov. 12, 2023")</f>
        <v>The 802 Wireless Chairs Adv. Committee for the Nov. Mtg. will be held 4pm to 5:30pm on Sun. Nov. 12, 2023</v>
      </c>
      <c r="D31" s="2" t="s">
        <v>31</v>
      </c>
      <c r="E31" s="8">
        <v>1</v>
      </c>
      <c r="F31" s="11">
        <f t="shared" si="0"/>
        <v>0.39513888888888882</v>
      </c>
      <c r="I31" s="29"/>
    </row>
    <row r="32" spans="1:255" customFormat="1" ht="15" customHeight="1" x14ac:dyDescent="0.25">
      <c r="A32" s="4" t="s">
        <v>132</v>
      </c>
      <c r="B32" s="2" t="s">
        <v>4</v>
      </c>
      <c r="C32" s="29" t="str">
        <f>_xlfn.CONCAT("The 802.15 AC for the Nov. Mtg. will be held ","5:30 to 6:30pm on Sun. Nov. 12, 2023")</f>
        <v>The 802.15 AC for the Nov. Mtg. will be held 5:30 to 6:30pm on Sun. Nov. 12, 2023</v>
      </c>
      <c r="D32" s="2" t="s">
        <v>31</v>
      </c>
      <c r="E32" s="8">
        <v>1</v>
      </c>
      <c r="F32" s="11">
        <f t="shared" si="0"/>
        <v>0.39583333333333326</v>
      </c>
    </row>
    <row r="33" spans="1:255" customFormat="1" ht="30" customHeight="1" x14ac:dyDescent="0.25">
      <c r="A33" s="4" t="s">
        <v>133</v>
      </c>
      <c r="B33" s="2" t="s">
        <v>4</v>
      </c>
      <c r="C33" s="31" t="s">
        <v>259</v>
      </c>
      <c r="D33" s="2" t="s">
        <v>31</v>
      </c>
      <c r="E33" s="8">
        <v>1</v>
      </c>
      <c r="F33" s="11">
        <f t="shared" si="0"/>
        <v>0.3965277777777777</v>
      </c>
    </row>
    <row r="34" spans="1:255" customFormat="1" ht="150" customHeight="1" x14ac:dyDescent="0.25">
      <c r="A34" s="4" t="s">
        <v>134</v>
      </c>
      <c r="B34" s="2" t="s">
        <v>4</v>
      </c>
      <c r="C34" s="31" t="s">
        <v>197</v>
      </c>
      <c r="D34" s="2" t="s">
        <v>31</v>
      </c>
      <c r="E34" s="8">
        <v>1</v>
      </c>
      <c r="F34" s="11">
        <f t="shared" si="0"/>
        <v>0.39722222222222214</v>
      </c>
    </row>
    <row r="35" spans="1:255" ht="15" customHeight="1" x14ac:dyDescent="0.25">
      <c r="A35" s="4" t="s">
        <v>47</v>
      </c>
      <c r="B35" s="2" t="s">
        <v>4</v>
      </c>
      <c r="C35" s="1" t="s">
        <v>222</v>
      </c>
      <c r="D35" s="2" t="s">
        <v>31</v>
      </c>
      <c r="E35" s="8">
        <v>0</v>
      </c>
      <c r="F35" s="11">
        <f t="shared" si="0"/>
        <v>0.39791666666666659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4"/>
      <c r="B36" s="2"/>
      <c r="C36" s="74"/>
      <c r="D36" s="2"/>
      <c r="E36" s="8"/>
      <c r="F36" s="11">
        <f t="shared" si="0"/>
        <v>0.39791666666666659</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4">
        <v>4</v>
      </c>
      <c r="B37" s="2" t="s">
        <v>7</v>
      </c>
      <c r="C37" s="2" t="s">
        <v>142</v>
      </c>
      <c r="D37" s="2" t="s">
        <v>31</v>
      </c>
      <c r="E37" s="8">
        <v>0</v>
      </c>
      <c r="F37" s="11">
        <f t="shared" si="0"/>
        <v>0.39791666666666659</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4">
        <v>4.0999999999999996</v>
      </c>
      <c r="B38" s="2" t="s">
        <v>3</v>
      </c>
      <c r="C38" s="2" t="str">
        <f>'AC Opening'!B20</f>
        <v>TG 3mb Revision</v>
      </c>
      <c r="D38" s="2" t="str">
        <f>'AC Opening'!C20</f>
        <v>Kürner</v>
      </c>
      <c r="E38" s="8">
        <v>2</v>
      </c>
      <c r="F38" s="11">
        <f t="shared" si="0"/>
        <v>0.39791666666666659</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v>4.2</v>
      </c>
      <c r="B39" s="2" t="s">
        <v>3</v>
      </c>
      <c r="C39" s="2" t="str">
        <f>'AC Opening'!B21</f>
        <v>SC THz</v>
      </c>
      <c r="D39" s="2" t="str">
        <f>'AC Opening'!C21</f>
        <v>Kürner</v>
      </c>
      <c r="E39" s="8">
        <v>2</v>
      </c>
      <c r="F39" s="11">
        <f t="shared" si="0"/>
        <v>0.39930555555555547</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4.3</v>
      </c>
      <c r="B40" s="2" t="s">
        <v>3</v>
      </c>
      <c r="C40" s="2" t="str">
        <f>'AC Opening'!B22</f>
        <v>TG 4ab UWB-NG Amendment</v>
      </c>
      <c r="D40" s="2" t="str">
        <f>'AC Opening'!C22</f>
        <v>Rolfe</v>
      </c>
      <c r="E40" s="8">
        <v>2</v>
      </c>
      <c r="F40" s="11">
        <f t="shared" si="0"/>
        <v>0.40069444444444435</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4.4000000000000004</v>
      </c>
      <c r="B41" s="2" t="s">
        <v>3</v>
      </c>
      <c r="C41" s="2" t="str">
        <f>'AC Opening'!B23</f>
        <v>SC WNG</v>
      </c>
      <c r="D41" s="2" t="str">
        <f>'AC Opening'!C23</f>
        <v>Rolfe</v>
      </c>
      <c r="E41" s="8">
        <v>2</v>
      </c>
      <c r="F41" s="11">
        <f t="shared" si="0"/>
        <v>0.40208333333333324</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4.5</v>
      </c>
      <c r="B42" s="2" t="s">
        <v>3</v>
      </c>
      <c r="C42" s="2" t="str">
        <f>'AC Opening'!B24</f>
        <v>TG 4ac Privacy Amendment</v>
      </c>
      <c r="D42" s="2" t="str">
        <f>'AC Opening'!C24</f>
        <v>Kivinen</v>
      </c>
      <c r="E42" s="8">
        <v>2</v>
      </c>
      <c r="F42" s="11">
        <f t="shared" si="0"/>
        <v>0.40347222222222212</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4.5999999999999996</v>
      </c>
      <c r="B43" s="2" t="s">
        <v>3</v>
      </c>
      <c r="C43" s="2" t="str">
        <f>'AC Opening'!B25</f>
        <v>SC IETF</v>
      </c>
      <c r="D43" s="2" t="str">
        <f>'AC Opening'!C25</f>
        <v>Kivinen</v>
      </c>
      <c r="E43" s="8">
        <v>2</v>
      </c>
      <c r="F43" s="11">
        <f t="shared" si="0"/>
        <v>0.40486111111111101</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4.7</v>
      </c>
      <c r="B44" s="2" t="s">
        <v>3</v>
      </c>
      <c r="C44" s="2" t="str">
        <f>'AC Opening'!B26</f>
        <v>TG 4me Revision to 2020</v>
      </c>
      <c r="D44" s="2" t="str">
        <f>'AC Opening'!C26</f>
        <v>Stuebing</v>
      </c>
      <c r="E44" s="8">
        <v>2</v>
      </c>
      <c r="F44" s="11">
        <f t="shared" si="0"/>
        <v>0.40624999999999989</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4.8</v>
      </c>
      <c r="B45" s="2" t="s">
        <v>3</v>
      </c>
      <c r="C45" s="2" t="str">
        <f>'AC Opening'!B27</f>
        <v>TG 6ma BAN/VAN Revision</v>
      </c>
      <c r="D45" s="2" t="str">
        <f>'AC Opening'!C27</f>
        <v>Kohno</v>
      </c>
      <c r="E45" s="8">
        <v>2</v>
      </c>
      <c r="F45" s="11">
        <f t="shared" si="0"/>
        <v>0.40763888888888877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4.9000000000000004</v>
      </c>
      <c r="B46" s="2" t="s">
        <v>3</v>
      </c>
      <c r="C46" s="2" t="str">
        <f>'AC Opening'!B28</f>
        <v>TG 7a OCC Amendment</v>
      </c>
      <c r="D46" s="2" t="str">
        <f>'AC Opening'!C28</f>
        <v>Jang</v>
      </c>
      <c r="E46" s="8">
        <v>2</v>
      </c>
      <c r="F46" s="11">
        <f t="shared" si="0"/>
        <v>0.40902777777777766</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t="s">
        <v>255</v>
      </c>
      <c r="B47" s="2" t="s">
        <v>3</v>
      </c>
      <c r="C47" s="2" t="str">
        <f>'AC Opening'!B29</f>
        <v>TG 14 UWB-AHN New Standard - IN HIBERNATION</v>
      </c>
      <c r="D47" s="2" t="str">
        <f>'AC Opening'!C29</f>
        <v>Beecher</v>
      </c>
      <c r="E47" s="8">
        <v>0</v>
      </c>
      <c r="F47" s="11">
        <f t="shared" si="0"/>
        <v>0.41041666666666654</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v>4.1100000000000003</v>
      </c>
      <c r="B48" s="2" t="s">
        <v>3</v>
      </c>
      <c r="C48" s="2" t="str">
        <f>'AC Opening'!B30</f>
        <v>TG 15 NB-AHN New Standard - IN HIBERNATION</v>
      </c>
      <c r="D48" s="2" t="str">
        <f>'AC Opening'!C30</f>
        <v>Powell</v>
      </c>
      <c r="E48" s="8">
        <v>0</v>
      </c>
      <c r="F48" s="11">
        <f t="shared" si="0"/>
        <v>0.41041666666666654</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4.12</v>
      </c>
      <c r="B49" s="2" t="s">
        <v>3</v>
      </c>
      <c r="C49" s="2" t="str">
        <f>'AC Opening'!B31</f>
        <v>TG 16t Lic-NB Amendment</v>
      </c>
      <c r="D49" s="2" t="str">
        <f>'AC Opening'!C31</f>
        <v>Godfrey</v>
      </c>
      <c r="E49" s="8">
        <v>2</v>
      </c>
      <c r="F49" s="11">
        <f t="shared" si="0"/>
        <v>0.41041666666666654</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t="s">
        <v>256</v>
      </c>
      <c r="B50" s="2" t="s">
        <v>3</v>
      </c>
      <c r="C50" s="2" t="str">
        <f>'AC Opening'!B32</f>
        <v>SG SUN PHYs</v>
      </c>
      <c r="D50" s="2" t="str">
        <f>'AC Opening'!C32</f>
        <v>Almholt</v>
      </c>
      <c r="E50" s="8">
        <v>2</v>
      </c>
      <c r="F50" s="11">
        <f t="shared" si="0"/>
        <v>0.41180555555555542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v>4.1399999999999997</v>
      </c>
      <c r="B51" s="2" t="s">
        <v>3</v>
      </c>
      <c r="C51" s="2" t="str">
        <f>'AC Opening'!B33</f>
        <v>Joint 802.1/802.15 Mtg.</v>
      </c>
      <c r="D51" s="2" t="str">
        <f>'AC Opening'!C33</f>
        <v>Beecher</v>
      </c>
      <c r="E51" s="8">
        <v>2</v>
      </c>
      <c r="F51" s="11">
        <f t="shared" si="0"/>
        <v>0.41319444444444431</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4.1500000000000004</v>
      </c>
      <c r="B52" s="2" t="s">
        <v>3</v>
      </c>
      <c r="C52" s="2" t="str">
        <f>'AC Opening'!B34</f>
        <v>SC M/RULES</v>
      </c>
      <c r="D52" s="2" t="str">
        <f>'AC Opening'!C34</f>
        <v>Beecher</v>
      </c>
      <c r="E52" s="8">
        <v>2</v>
      </c>
      <c r="F52" s="11">
        <f t="shared" si="0"/>
        <v>0.41458333333333319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c r="B53" s="2"/>
      <c r="C53" s="13"/>
      <c r="D53" s="2"/>
      <c r="E53" s="8"/>
      <c r="F53" s="11">
        <f t="shared" si="0"/>
        <v>0.41597222222222208</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t="s">
        <v>45</v>
      </c>
      <c r="B54" s="2" t="s">
        <v>7</v>
      </c>
      <c r="C54" s="1" t="s">
        <v>9</v>
      </c>
      <c r="D54" s="2" t="s">
        <v>31</v>
      </c>
      <c r="E54" s="8">
        <v>0</v>
      </c>
      <c r="F54" s="11">
        <f t="shared" si="0"/>
        <v>0.41597222222222208</v>
      </c>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row>
    <row r="55" spans="1:255" ht="15" customHeight="1" x14ac:dyDescent="0.25">
      <c r="A55" s="21"/>
      <c r="B55" s="2"/>
      <c r="C55" s="22"/>
      <c r="D55" s="2"/>
      <c r="E55" s="8"/>
      <c r="F55" s="11">
        <f t="shared" si="0"/>
        <v>0.41597222222222208</v>
      </c>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row>
    <row r="56" spans="1:255" customFormat="1" ht="15" x14ac:dyDescent="0.25">
      <c r="A56" s="4" t="s">
        <v>135</v>
      </c>
      <c r="B56" s="2" t="s">
        <v>7</v>
      </c>
      <c r="C56" s="22" t="s">
        <v>185</v>
      </c>
      <c r="D56" s="2" t="s">
        <v>31</v>
      </c>
      <c r="E56" s="1">
        <v>0</v>
      </c>
      <c r="F56" s="11">
        <f t="shared" si="0"/>
        <v>0.41597222222222208</v>
      </c>
    </row>
    <row r="57" spans="1:255" ht="15" customHeight="1" x14ac:dyDescent="0.25">
      <c r="A57" s="21"/>
      <c r="B57" s="2"/>
      <c r="C57" s="22"/>
      <c r="D57" s="2"/>
      <c r="E57" s="8"/>
      <c r="F57" s="11">
        <f t="shared" si="0"/>
        <v>0.41597222222222208</v>
      </c>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row>
    <row r="58" spans="1:255" ht="15" customHeight="1" x14ac:dyDescent="0.25">
      <c r="A58" s="4" t="s">
        <v>48</v>
      </c>
      <c r="B58" s="2" t="s">
        <v>2</v>
      </c>
      <c r="C58" s="2" t="s">
        <v>12</v>
      </c>
      <c r="D58" s="2" t="s">
        <v>31</v>
      </c>
      <c r="E58" s="8">
        <v>0</v>
      </c>
      <c r="F58" s="11">
        <f t="shared" si="0"/>
        <v>0.41597222222222208</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c r="B59" s="2"/>
      <c r="C59" s="2"/>
      <c r="D59" s="2"/>
      <c r="E59" s="8"/>
      <c r="F59" s="11">
        <f t="shared" si="0"/>
        <v>0.41597222222222208</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2"/>
      <c r="D60" s="2"/>
      <c r="E60" s="8"/>
      <c r="F60" s="11"/>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21"/>
      <c r="B61" s="2" t="s">
        <v>5</v>
      </c>
      <c r="C61" s="14" t="s">
        <v>6</v>
      </c>
      <c r="D61" s="2"/>
      <c r="E61" s="8" t="s">
        <v>5</v>
      </c>
      <c r="F61" s="11"/>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c r="IT61" s="18"/>
      <c r="IU61" s="18"/>
    </row>
    <row r="62" spans="1:255" ht="15" customHeight="1" x14ac:dyDescent="0.25">
      <c r="A62" s="21" t="s">
        <v>5</v>
      </c>
      <c r="B62" s="2"/>
      <c r="C62" s="5" t="s">
        <v>10</v>
      </c>
      <c r="D62" s="2"/>
      <c r="E62" s="8"/>
      <c r="F62" s="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6" x14ac:dyDescent="0.25">
      <c r="A63" s="21"/>
      <c r="B63" s="2"/>
      <c r="C63" s="14" t="s">
        <v>1</v>
      </c>
      <c r="D63" s="2"/>
      <c r="E63" s="8"/>
      <c r="F63" s="11"/>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x14ac:dyDescent="0.25">
      <c r="C64" s="15"/>
      <c r="E64" s="15"/>
      <c r="F64" s="15"/>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A71" s="15"/>
      <c r="C71" s="15"/>
      <c r="E71" s="15"/>
      <c r="F71" s="15"/>
    </row>
    <row r="72" spans="1:6" x14ac:dyDescent="0.25">
      <c r="A72" s="15"/>
      <c r="C72" s="15"/>
      <c r="E72" s="15"/>
      <c r="F72" s="15"/>
    </row>
    <row r="73" spans="1:6" x14ac:dyDescent="0.25">
      <c r="A73" s="15"/>
    </row>
    <row r="74" spans="1:6" x14ac:dyDescent="0.25">
      <c r="A74" s="15"/>
    </row>
    <row r="75" spans="1:6" x14ac:dyDescent="0.25">
      <c r="A75" s="15"/>
    </row>
    <row r="86" spans="1:6" x14ac:dyDescent="0.25">
      <c r="A86" s="15"/>
    </row>
    <row r="87" spans="1:6" ht="16.5" customHeight="1" x14ac:dyDescent="0.25">
      <c r="A87" s="15"/>
    </row>
    <row r="88" spans="1:6" ht="16.5" customHeight="1" x14ac:dyDescent="0.25">
      <c r="A88" s="15"/>
      <c r="C88" s="15"/>
      <c r="E88" s="15"/>
      <c r="F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x14ac:dyDescent="0.25">
      <c r="A92" s="15"/>
      <c r="C92" s="15"/>
      <c r="E92" s="15"/>
      <c r="F92" s="15"/>
    </row>
  </sheetData>
  <mergeCells count="3">
    <mergeCell ref="E3:F3"/>
    <mergeCell ref="A1:F1"/>
    <mergeCell ref="A2:F2"/>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3:A56 A15:A17 A29 A26 A35 A57:A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25" activePane="bottomRight" state="frozen"/>
      <selection pane="topRight" activeCell="B1" sqref="B1"/>
      <selection pane="bottomLeft" activeCell="A4" sqref="A4"/>
      <selection pane="bottomRight" activeCell="H3" sqref="H3"/>
    </sheetView>
  </sheetViews>
  <sheetFormatPr defaultColWidth="10.6640625" defaultRowHeight="15" x14ac:dyDescent="0.25"/>
  <cols>
    <col min="1" max="1" width="5.58203125" style="45" customWidth="1"/>
    <col min="2" max="2" width="50.58203125" style="204" customWidth="1"/>
    <col min="3" max="3" width="12" style="204" customWidth="1"/>
    <col min="4" max="4" width="20.58203125" style="204" customWidth="1"/>
    <col min="5" max="5" width="3.1640625" customWidth="1"/>
    <col min="6" max="6" width="8.75" customWidth="1"/>
    <col min="7" max="7" width="5.58203125" customWidth="1"/>
    <col min="8" max="8" width="6.58203125" customWidth="1"/>
  </cols>
  <sheetData>
    <row r="1" spans="1:8" s="7" customFormat="1" ht="15" customHeight="1" x14ac:dyDescent="0.3">
      <c r="A1" s="214" t="str">
        <f>Registration!A1</f>
        <v>145th IEEE 802.15 WSN Session</v>
      </c>
      <c r="B1" s="215"/>
      <c r="C1" s="215"/>
      <c r="D1" s="215"/>
      <c r="E1" s="215"/>
      <c r="F1" s="216"/>
      <c r="H1" s="9"/>
    </row>
    <row r="2" spans="1:8" s="7" customFormat="1" ht="15" customHeight="1" thickBot="1" x14ac:dyDescent="0.35">
      <c r="A2" s="229" t="str">
        <f>_xlfn.CONCAT("Agenda for WG15 AC Mtg. - ",TEXT(('AC Opening'!C2)+3,"DDDD, MMMM DD, YYYY"))</f>
        <v>Agenda for WG15 AC Mtg. - Wednesday, September 13, 2023</v>
      </c>
      <c r="B2" s="230"/>
      <c r="C2" s="230"/>
      <c r="D2" s="230"/>
      <c r="E2" s="230"/>
      <c r="F2" s="231"/>
      <c r="H2" s="10"/>
    </row>
    <row r="3" spans="1:8" s="39" customFormat="1" ht="15" customHeight="1" thickBot="1" x14ac:dyDescent="0.3">
      <c r="A3" s="98" t="s">
        <v>49</v>
      </c>
      <c r="B3" s="203" t="s">
        <v>50</v>
      </c>
      <c r="C3" s="203" t="s">
        <v>54</v>
      </c>
      <c r="D3" s="203" t="s">
        <v>177</v>
      </c>
      <c r="E3" s="68"/>
      <c r="F3" s="69"/>
    </row>
    <row r="4" spans="1:8" s="39" customFormat="1" ht="15" customHeight="1" x14ac:dyDescent="0.25">
      <c r="A4" s="43">
        <f>'AC Opening'!A4</f>
        <v>1</v>
      </c>
      <c r="B4" s="61" t="str">
        <f>'AC Opening'!B4</f>
        <v>Attendance requirements for Mtg.</v>
      </c>
      <c r="C4" s="61" t="str">
        <f>'AC Opening'!C4</f>
        <v>Powell</v>
      </c>
      <c r="D4" s="207"/>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207"/>
    </row>
    <row r="6" spans="1:8" s="39" customFormat="1" ht="15" customHeight="1" x14ac:dyDescent="0.25">
      <c r="A6" s="43">
        <f>'AC Opening'!A6</f>
        <v>3</v>
      </c>
      <c r="B6" s="202" t="str">
        <f>'AC Opening'!B6</f>
        <v>WG ADMIN ITEMS - N/A</v>
      </c>
      <c r="C6" s="61" t="str">
        <f>'AC Opening'!C6</f>
        <v>Powell</v>
      </c>
      <c r="D6" s="207"/>
    </row>
    <row r="7" spans="1:8" s="39" customFormat="1" ht="30" customHeight="1" x14ac:dyDescent="0.25">
      <c r="A7" s="43">
        <f>'AC Opening'!A7</f>
        <v>4</v>
      </c>
      <c r="B7" s="202" t="str">
        <f>'AC Opening'!B7</f>
        <v>Update on NesCom and RevCom and Dates
    - See SASB Dates TAB</v>
      </c>
      <c r="C7" s="61" t="str">
        <f>'AC Opening'!C7</f>
        <v>Powell</v>
      </c>
      <c r="D7" s="61"/>
    </row>
    <row r="8" spans="1:8" s="39" customFormat="1" ht="15" customHeight="1" x14ac:dyDescent="0.25">
      <c r="A8" s="43">
        <f>'AC Opening'!A8</f>
        <v>5</v>
      </c>
      <c r="B8" s="61" t="s">
        <v>188</v>
      </c>
      <c r="C8" s="61" t="str">
        <f>'AC Opening'!C8</f>
        <v>Powell</v>
      </c>
      <c r="D8" s="61"/>
    </row>
    <row r="9" spans="1:8" s="39" customFormat="1" ht="15" customHeight="1" x14ac:dyDescent="0.25">
      <c r="A9" s="43">
        <f>'AC Opening'!A19</f>
        <v>6</v>
      </c>
      <c r="B9" s="61" t="s">
        <v>183</v>
      </c>
      <c r="C9" s="61" t="str">
        <f>'AC Opening'!C8</f>
        <v>Powell</v>
      </c>
      <c r="D9" s="207"/>
    </row>
    <row r="10" spans="1:8" s="39" customFormat="1" ht="49.95" customHeight="1" x14ac:dyDescent="0.25">
      <c r="A10" s="43"/>
      <c r="B10" s="61" t="str">
        <f>'AC Opening'!B20</f>
        <v>TG 3mb Revision</v>
      </c>
      <c r="C10" s="61" t="str">
        <f>'AC Opening'!C20</f>
        <v>Kürner</v>
      </c>
      <c r="D10" s="202" t="s">
        <v>128</v>
      </c>
    </row>
    <row r="11" spans="1:8" s="39" customFormat="1" ht="49.95" customHeight="1" x14ac:dyDescent="0.25">
      <c r="A11" s="44"/>
      <c r="B11" s="61" t="str">
        <f>'AC Opening'!B21</f>
        <v>SC THz</v>
      </c>
      <c r="C11" s="61" t="str">
        <f>'AC Opening'!C21</f>
        <v>Kürner</v>
      </c>
      <c r="D11" s="202" t="s">
        <v>128</v>
      </c>
    </row>
    <row r="12" spans="1:8" s="39" customFormat="1" ht="49.95" customHeight="1" x14ac:dyDescent="0.25">
      <c r="A12" s="44"/>
      <c r="B12" s="61" t="str">
        <f>'AC Opening'!B22</f>
        <v>TG 4ab UWB-NG Amendment</v>
      </c>
      <c r="C12" s="61" t="str">
        <f>'AC Opening'!C22</f>
        <v>Rolfe</v>
      </c>
      <c r="D12" s="202" t="s">
        <v>128</v>
      </c>
    </row>
    <row r="13" spans="1:8" s="39" customFormat="1" ht="49.95" customHeight="1" x14ac:dyDescent="0.25">
      <c r="A13" s="43"/>
      <c r="B13" s="61" t="str">
        <f>'AC Opening'!B23</f>
        <v>SC WNG</v>
      </c>
      <c r="C13" s="61" t="str">
        <f>'AC Opening'!C23</f>
        <v>Rolfe</v>
      </c>
      <c r="D13" s="202" t="s">
        <v>128</v>
      </c>
    </row>
    <row r="14" spans="1:8" s="39" customFormat="1" ht="49.95" customHeight="1" x14ac:dyDescent="0.25">
      <c r="A14" s="44"/>
      <c r="B14" s="61" t="str">
        <f>'AC Opening'!B24</f>
        <v>TG 4ac Privacy Amendment</v>
      </c>
      <c r="C14" s="61" t="str">
        <f>'AC Opening'!C24</f>
        <v>Kivinen</v>
      </c>
      <c r="D14" s="202" t="s">
        <v>128</v>
      </c>
    </row>
    <row r="15" spans="1:8" s="39" customFormat="1" ht="49.95" customHeight="1" x14ac:dyDescent="0.25">
      <c r="A15" s="44"/>
      <c r="B15" s="61" t="str">
        <f>'AC Opening'!B25</f>
        <v>SC IETF</v>
      </c>
      <c r="C15" s="61" t="str">
        <f>'AC Opening'!C25</f>
        <v>Kivinen</v>
      </c>
      <c r="D15" s="202" t="s">
        <v>128</v>
      </c>
    </row>
    <row r="16" spans="1:8" s="39" customFormat="1" ht="49.95" customHeight="1" x14ac:dyDescent="0.25">
      <c r="A16" s="44"/>
      <c r="B16" s="61" t="str">
        <f>'AC Opening'!B26</f>
        <v>TG 4me Revision to 2020</v>
      </c>
      <c r="C16" s="61" t="str">
        <f>'AC Opening'!C26</f>
        <v>Stuebing</v>
      </c>
      <c r="D16" s="202" t="s">
        <v>128</v>
      </c>
    </row>
    <row r="17" spans="1:4" s="39" customFormat="1" ht="49.95" customHeight="1" x14ac:dyDescent="0.25">
      <c r="A17" s="44"/>
      <c r="B17" s="61" t="str">
        <f>'AC Opening'!B27</f>
        <v>TG 6ma BAN/VAN Revision</v>
      </c>
      <c r="C17" s="61" t="str">
        <f>'AC Opening'!C27</f>
        <v>Kohno</v>
      </c>
      <c r="D17" s="202" t="s">
        <v>128</v>
      </c>
    </row>
    <row r="18" spans="1:4" s="39" customFormat="1" ht="15" customHeight="1" x14ac:dyDescent="0.25">
      <c r="A18" s="44"/>
      <c r="B18" s="61" t="str">
        <f>'AC Opening'!B28</f>
        <v>TG 7a OCC Amendment</v>
      </c>
      <c r="C18" s="61" t="str">
        <f>'AC Opening'!C28</f>
        <v>Jang</v>
      </c>
      <c r="D18" s="202"/>
    </row>
    <row r="19" spans="1:4" s="39" customFormat="1" ht="15" customHeight="1" x14ac:dyDescent="0.25">
      <c r="A19" s="44"/>
      <c r="B19" s="61" t="str">
        <f>'AC Opening'!B29</f>
        <v>TG 14 UWB-AHN New Standard - IN HIBERNATION</v>
      </c>
      <c r="C19" s="61" t="str">
        <f>'AC Opening'!C29</f>
        <v>Beecher</v>
      </c>
      <c r="D19" s="207"/>
    </row>
    <row r="20" spans="1:4" s="39" customFormat="1" ht="49.95" customHeight="1" x14ac:dyDescent="0.25">
      <c r="A20" s="44"/>
      <c r="B20" s="61" t="str">
        <f>'AC Opening'!B30</f>
        <v>TG 15 NB-AHN New Standard - IN HIBERNATION</v>
      </c>
      <c r="C20" s="61" t="str">
        <f>'AC Opening'!C30</f>
        <v>Powell</v>
      </c>
      <c r="D20" s="202" t="s">
        <v>128</v>
      </c>
    </row>
    <row r="21" spans="1:4" s="39" customFormat="1" ht="49.95" customHeight="1" x14ac:dyDescent="0.25">
      <c r="A21" s="44"/>
      <c r="B21" s="61" t="str">
        <f>'AC Opening'!B31</f>
        <v>TG 16t Lic-NB Amendment</v>
      </c>
      <c r="C21" s="61" t="str">
        <f>'AC Opening'!C31</f>
        <v>Godfrey</v>
      </c>
      <c r="D21" s="202" t="s">
        <v>128</v>
      </c>
    </row>
    <row r="22" spans="1:4" s="39" customFormat="1" ht="49.95" customHeight="1" x14ac:dyDescent="0.25">
      <c r="A22" s="43"/>
      <c r="B22" s="61" t="str">
        <f>'AC Opening'!B32</f>
        <v>SG SUN PHYs</v>
      </c>
      <c r="C22" s="61" t="str">
        <f>'AC Opening'!C32</f>
        <v>Almholt</v>
      </c>
      <c r="D22" s="202" t="s">
        <v>128</v>
      </c>
    </row>
    <row r="23" spans="1:4" s="39" customFormat="1" ht="49.95" customHeight="1" x14ac:dyDescent="0.25">
      <c r="A23" s="44"/>
      <c r="B23" s="61" t="str">
        <f>'AC Opening'!B33</f>
        <v>Joint 802.1/802.15 Mtg.</v>
      </c>
      <c r="C23" s="61" t="str">
        <f>'AC Opening'!C33</f>
        <v>Beecher</v>
      </c>
      <c r="D23" s="202" t="s">
        <v>128</v>
      </c>
    </row>
    <row r="24" spans="1:4" s="39" customFormat="1" ht="49.95" customHeight="1" x14ac:dyDescent="0.25">
      <c r="A24" s="44"/>
      <c r="B24" s="61" t="str">
        <f>'AC Opening'!B34</f>
        <v>SC M/RULES</v>
      </c>
      <c r="C24" s="61" t="str">
        <f>'AC Opening'!C34</f>
        <v>Beecher</v>
      </c>
      <c r="D24" s="202" t="s">
        <v>128</v>
      </c>
    </row>
    <row r="25" spans="1:4" s="39" customFormat="1" ht="15" customHeight="1" x14ac:dyDescent="0.25">
      <c r="A25" s="43">
        <v>6</v>
      </c>
      <c r="B25" s="61" t="str">
        <f>'AC Opening'!B35</f>
        <v>Plans for Sept. Mtg.</v>
      </c>
      <c r="C25" s="61" t="str">
        <f>'AC Opening'!C35</f>
        <v>Powell</v>
      </c>
      <c r="D25" s="207"/>
    </row>
    <row r="26" spans="1:4" s="39" customFormat="1" ht="15" customHeight="1" x14ac:dyDescent="0.25">
      <c r="A26" s="43"/>
      <c r="B26" s="61" t="str">
        <f>'AC Opening'!B36</f>
        <v>Plans for Nov. Mtg.</v>
      </c>
      <c r="C26" s="61" t="str">
        <f>'AC Opening'!C36</f>
        <v>Powell</v>
      </c>
      <c r="D26" s="207"/>
    </row>
    <row r="27" spans="1:4" s="39" customFormat="1" ht="15" customHeight="1" x14ac:dyDescent="0.25">
      <c r="A27" s="43">
        <v>7</v>
      </c>
      <c r="B27" s="61" t="str">
        <f>'AC Opening'!B37</f>
        <v xml:space="preserve">AoB: </v>
      </c>
      <c r="C27" s="61" t="str">
        <f>'AC Opening'!C37</f>
        <v>Powell</v>
      </c>
      <c r="D27" s="207"/>
    </row>
    <row r="28" spans="1:4" s="39" customFormat="1" ht="15" customHeight="1" x14ac:dyDescent="0.25">
      <c r="A28" s="43"/>
      <c r="B28" s="42" t="str">
        <f>'AC Opening'!B38</f>
        <v>802.1/802.15 Joint Mtg. - TG6ma presentation</v>
      </c>
      <c r="C28" s="61" t="str">
        <f>'AC Opening'!C38</f>
        <v>Kohno</v>
      </c>
      <c r="D28" s="207"/>
    </row>
    <row r="29" spans="1:4" x14ac:dyDescent="0.25">
      <c r="B29" s="42" t="str">
        <f>'AC Opening'!B39</f>
        <v>WG Awards for Publish Standards Reminder</v>
      </c>
      <c r="C29" s="61" t="str">
        <f>'AC Opening'!C39</f>
        <v>Powell</v>
      </c>
    </row>
    <row r="30" spans="1:4" ht="79.95" customHeight="1" x14ac:dyDescent="0.25">
      <c r="B30" s="96" t="str">
        <f>'AC Opening'!B40</f>
        <v xml:space="preserve">    Motions @ EOW
        - ...
        - ...
        - …</v>
      </c>
      <c r="C30" s="61" t="str">
        <f>'AC Opening'!C40</f>
        <v>All</v>
      </c>
    </row>
    <row r="31" spans="1:4" ht="15" customHeight="1" x14ac:dyDescent="0.25">
      <c r="A31" s="43">
        <v>8</v>
      </c>
      <c r="B31" s="61" t="s">
        <v>207</v>
      </c>
      <c r="C31" s="61" t="str">
        <f>'AC Opening'!C41</f>
        <v>Powell</v>
      </c>
    </row>
    <row r="32" spans="1:4" x14ac:dyDescent="0.25">
      <c r="B32" s="61"/>
      <c r="C32" s="61"/>
    </row>
    <row r="33" spans="2:3" x14ac:dyDescent="0.25">
      <c r="B33" s="61"/>
      <c r="C33" s="61"/>
    </row>
    <row r="34" spans="2:3" ht="17.399999999999999" x14ac:dyDescent="0.3">
      <c r="B34" s="205"/>
      <c r="C34" s="209"/>
    </row>
    <row r="35" spans="2:3" ht="17.399999999999999" x14ac:dyDescent="0.3">
      <c r="B35" s="205"/>
      <c r="C35" s="209"/>
    </row>
    <row r="36" spans="2:3" ht="17.399999999999999" x14ac:dyDescent="0.3">
      <c r="B36" s="205"/>
      <c r="C36" s="209"/>
    </row>
    <row r="37" spans="2:3" ht="17.399999999999999" x14ac:dyDescent="0.3">
      <c r="C37" s="209"/>
    </row>
    <row r="38" spans="2:3" ht="17.399999999999999" x14ac:dyDescent="0.3">
      <c r="B38" s="205"/>
      <c r="C38" s="209"/>
    </row>
    <row r="39" spans="2:3" ht="17.399999999999999" x14ac:dyDescent="0.3">
      <c r="B39" s="205"/>
      <c r="C39" s="209"/>
    </row>
    <row r="40" spans="2:3" ht="17.399999999999999" x14ac:dyDescent="0.3">
      <c r="C40" s="209"/>
    </row>
    <row r="41" spans="2:3" ht="17.399999999999999" x14ac:dyDescent="0.3">
      <c r="B41" s="205"/>
      <c r="C41" s="208"/>
    </row>
    <row r="42" spans="2:3" ht="17.399999999999999" x14ac:dyDescent="0.3">
      <c r="B42" s="205"/>
      <c r="C42" s="209"/>
    </row>
    <row r="43" spans="2:3" ht="17.399999999999999" x14ac:dyDescent="0.3">
      <c r="C43" s="209"/>
    </row>
    <row r="44" spans="2:3" ht="17.399999999999999" x14ac:dyDescent="0.3">
      <c r="B44" s="205"/>
      <c r="C44" s="209"/>
    </row>
    <row r="45" spans="2:3" ht="17.399999999999999" x14ac:dyDescent="0.3">
      <c r="C45" s="209"/>
    </row>
    <row r="46" spans="2:3" ht="17.399999999999999" x14ac:dyDescent="0.3">
      <c r="B46" s="205"/>
      <c r="C46" s="209"/>
    </row>
    <row r="47" spans="2:3" ht="17.399999999999999" x14ac:dyDescent="0.3">
      <c r="C47" s="209"/>
    </row>
    <row r="48" spans="2:3" ht="17.399999999999999" x14ac:dyDescent="0.3">
      <c r="B48" s="205"/>
      <c r="C48" s="209"/>
    </row>
    <row r="49" spans="2:3" ht="17.399999999999999" x14ac:dyDescent="0.3">
      <c r="B49" s="205"/>
      <c r="C49" s="209"/>
    </row>
    <row r="50" spans="2:3" ht="17.399999999999999" x14ac:dyDescent="0.3">
      <c r="C50" s="209"/>
    </row>
    <row r="51" spans="2:3" ht="17.399999999999999" x14ac:dyDescent="0.3">
      <c r="B51" s="205"/>
      <c r="C51" s="209"/>
    </row>
    <row r="52" spans="2:3" ht="17.399999999999999" x14ac:dyDescent="0.3">
      <c r="C52" s="209"/>
    </row>
    <row r="53" spans="2:3" ht="17.399999999999999" x14ac:dyDescent="0.3">
      <c r="B53" s="205"/>
      <c r="C53" s="209"/>
    </row>
    <row r="54" spans="2:3" ht="17.399999999999999" x14ac:dyDescent="0.3">
      <c r="C54" s="209"/>
    </row>
    <row r="55" spans="2:3" ht="17.399999999999999" x14ac:dyDescent="0.3">
      <c r="C55" s="209"/>
    </row>
    <row r="56" spans="2:3" ht="17.399999999999999" x14ac:dyDescent="0.3">
      <c r="C56" s="209"/>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activeCell="H3" sqref="H3"/>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4" t="str">
        <f>Registration!A1</f>
        <v>145th IEEE 802.15 WSN Session</v>
      </c>
      <c r="B1" s="215"/>
      <c r="C1" s="215"/>
      <c r="D1" s="215"/>
      <c r="E1" s="215"/>
      <c r="F1" s="216"/>
      <c r="H1" s="9"/>
    </row>
    <row r="2" spans="1:255" s="7" customFormat="1" ht="15" customHeight="1" thickBot="1" x14ac:dyDescent="0.35">
      <c r="A2" s="238" t="str">
        <f>_xlfn.CONCAT("Agenda for WG15 Mid-Week Plenary - ",TEXT(('AC Opening'!C2)+3,"DDDD, MMMM DD, YYYY"))</f>
        <v>Agenda for WG15 Mid-Week Plenary - Wednesday, September 13, 2023</v>
      </c>
      <c r="B2" s="239"/>
      <c r="C2" s="239"/>
      <c r="D2" s="239"/>
      <c r="E2" s="239"/>
      <c r="F2" s="240"/>
      <c r="H2" s="10"/>
    </row>
    <row r="3" spans="1:255" ht="25.05" customHeight="1" thickBot="1" x14ac:dyDescent="0.3">
      <c r="A3" s="65" t="s">
        <v>49</v>
      </c>
      <c r="B3" s="66" t="s">
        <v>53</v>
      </c>
      <c r="C3" s="67" t="s">
        <v>50</v>
      </c>
      <c r="D3" s="66" t="s">
        <v>54</v>
      </c>
      <c r="E3" s="236" t="s">
        <v>176</v>
      </c>
      <c r="F3" s="237"/>
      <c r="G3" s="64"/>
    </row>
    <row r="4" spans="1:255" s="6" customFormat="1" ht="15" customHeight="1" x14ac:dyDescent="0.25">
      <c r="A4" s="4">
        <v>1</v>
      </c>
      <c r="B4" s="8" t="s">
        <v>7</v>
      </c>
      <c r="C4" s="23" t="str">
        <f>'WG Opening'!C4</f>
        <v>MEETING CALLED TO ORDER</v>
      </c>
      <c r="D4" s="2" t="str">
        <f>'WG Opening'!D4</f>
        <v>Powell</v>
      </c>
      <c r="E4" s="1">
        <v>1</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47" si="0">F4+TIME(0,E4,0)</f>
        <v>0.43819444444444444</v>
      </c>
    </row>
    <row r="6" spans="1:255" s="6" customFormat="1" ht="30" customHeight="1" x14ac:dyDescent="0.25">
      <c r="A6" s="4" t="s">
        <v>13</v>
      </c>
      <c r="B6" s="8" t="s">
        <v>4</v>
      </c>
      <c r="C6" s="93" t="s">
        <v>199</v>
      </c>
      <c r="D6" s="2" t="str">
        <f>'WG Opening'!D6</f>
        <v>Beecher</v>
      </c>
      <c r="E6" s="8">
        <v>1</v>
      </c>
      <c r="F6" s="11">
        <f t="shared" si="0"/>
        <v>0.43888888888888888</v>
      </c>
    </row>
    <row r="7" spans="1:255" s="6" customFormat="1" ht="45" customHeight="1" x14ac:dyDescent="0.25">
      <c r="A7" s="4" t="s">
        <v>14</v>
      </c>
      <c r="B7" s="8" t="s">
        <v>4</v>
      </c>
      <c r="C7" s="94" t="s">
        <v>198</v>
      </c>
      <c r="D7" s="2" t="str">
        <f>'WG Opening'!D7</f>
        <v>Beecher</v>
      </c>
      <c r="E7" s="8">
        <v>1</v>
      </c>
      <c r="F7" s="11">
        <f t="shared" si="0"/>
        <v>0.43958333333333333</v>
      </c>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0.44027777777777777</v>
      </c>
    </row>
    <row r="9" spans="1:255" s="6" customFormat="1" ht="15" customHeight="1" x14ac:dyDescent="0.25">
      <c r="A9" s="4" t="s">
        <v>40</v>
      </c>
      <c r="B9" s="8" t="s">
        <v>4</v>
      </c>
      <c r="C9" s="72" t="str">
        <f>'WG Opening'!C9</f>
        <v>DirectVoteLive (DVL) for Closing Plenary [rem: highly recomm. to use one email for all 802 items]</v>
      </c>
      <c r="D9" s="2" t="str">
        <f>'WG Opening'!D9</f>
        <v>Beecher</v>
      </c>
      <c r="E9" s="8">
        <v>1</v>
      </c>
      <c r="F9" s="11">
        <f t="shared" si="0"/>
        <v>0.44097222222222221</v>
      </c>
    </row>
    <row r="10" spans="1:255" s="6" customFormat="1" ht="30" customHeight="1" x14ac:dyDescent="0.25">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0.44166666666666665</v>
      </c>
    </row>
    <row r="11" spans="1:255" s="6" customFormat="1" ht="15" customHeight="1" x14ac:dyDescent="0.25">
      <c r="A11" s="4" t="s">
        <v>123</v>
      </c>
      <c r="B11" s="8" t="s">
        <v>4</v>
      </c>
      <c r="C11" s="72" t="str">
        <f>'WG Opening'!C11</f>
        <v>Mixed-Mode Meeting Ground Rules &amp; 75% Criteria</v>
      </c>
      <c r="D11" s="2" t="str">
        <f>'WG Opening'!D11</f>
        <v>Beecher</v>
      </c>
      <c r="E11" s="8">
        <v>1</v>
      </c>
      <c r="F11" s="11">
        <f t="shared" si="0"/>
        <v>0.44236111111111109</v>
      </c>
    </row>
    <row r="12" spans="1:255" s="6" customFormat="1" ht="15" customHeight="1" x14ac:dyDescent="0.25">
      <c r="A12" s="4"/>
      <c r="B12" s="8"/>
      <c r="D12" s="2"/>
      <c r="E12" s="8"/>
      <c r="F12" s="11">
        <f t="shared" si="0"/>
        <v>0.44305555555555554</v>
      </c>
    </row>
    <row r="13" spans="1:255" s="6" customFormat="1" ht="15" customHeight="1" x14ac:dyDescent="0.25">
      <c r="A13" s="4">
        <v>2</v>
      </c>
      <c r="B13" s="8" t="s">
        <v>7</v>
      </c>
      <c r="C13" s="2" t="str">
        <f>'WG Opening'!C20</f>
        <v>GENERAL AND ADMINISTRATIVE</v>
      </c>
      <c r="D13" s="2"/>
      <c r="E13" s="8"/>
      <c r="F13" s="11">
        <f t="shared" si="0"/>
        <v>0.44305555555555554</v>
      </c>
    </row>
    <row r="14" spans="1:255" ht="15" customHeight="1" x14ac:dyDescent="0.25">
      <c r="A14" s="4" t="s">
        <v>117</v>
      </c>
      <c r="B14" s="1" t="s">
        <v>4</v>
      </c>
      <c r="C14" s="212" t="str">
        <f>'WG Opening'!C25</f>
        <v>WG ADMIN ITEMS - N/A</v>
      </c>
      <c r="D14" s="2" t="str">
        <f>'WG Opening'!D25</f>
        <v>Powell</v>
      </c>
      <c r="E14" s="8">
        <v>0</v>
      </c>
      <c r="F14" s="11">
        <f t="shared" si="0"/>
        <v>0.44305555555555554</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6"/>
      <c r="D15" s="2"/>
      <c r="E15" s="1"/>
      <c r="F15" s="11">
        <f t="shared" si="0"/>
        <v>0.44305555555555554</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Opening'!C28</f>
        <v>FUTURE MTGS AND POLLS</v>
      </c>
      <c r="D16" s="2"/>
      <c r="E16" s="1"/>
      <c r="F16" s="11">
        <f t="shared" si="0"/>
        <v>0.44305555555555554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46</v>
      </c>
      <c r="B17" s="2" t="s">
        <v>4</v>
      </c>
      <c r="C17" s="1" t="str">
        <f>'WG Opening'!C29</f>
        <v>NOV 2023 802 INTERIM MIXED MODE MTG. - PLAN OF RECORD FOR IEEE 802.15 WG</v>
      </c>
      <c r="D17" s="1" t="str">
        <f>'WG Opening'!D29</f>
        <v>Powell</v>
      </c>
      <c r="E17" s="8">
        <v>1</v>
      </c>
      <c r="F17" s="11">
        <f t="shared" si="0"/>
        <v>0.44305555555555554</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130</v>
      </c>
      <c r="B18" s="2" t="s">
        <v>4</v>
      </c>
      <c r="C18" s="31" t="str">
        <f>'WG Opening'!C30</f>
        <v>802.15 WG will hold the Nov. Mtg. session Nov. 12-17, 2023, with the in-person part being held at the Hilton Hawaiian Village Waikiki, Honolulu, HI</v>
      </c>
      <c r="D18" s="1" t="str">
        <f>'WG Opening'!D30</f>
        <v>Powell</v>
      </c>
      <c r="E18" s="8">
        <v>1</v>
      </c>
      <c r="F18" s="11">
        <f t="shared" si="0"/>
        <v>0.44374999999999998</v>
      </c>
    </row>
    <row r="19" spans="1:255" customFormat="1" ht="15" customHeight="1" x14ac:dyDescent="0.25">
      <c r="A19" s="4" t="s">
        <v>131</v>
      </c>
      <c r="B19" s="2" t="s">
        <v>4</v>
      </c>
      <c r="C19" s="29" t="str">
        <f>'WG Opening'!C31</f>
        <v>The 802 Wireless Chairs Adv. Committee for the Nov. Mtg. will be held 4pm to 5:30pm on Sun. Nov. 12, 2023</v>
      </c>
      <c r="D19" s="1" t="str">
        <f>'WG Opening'!D31</f>
        <v>Powell</v>
      </c>
      <c r="E19" s="1">
        <v>1</v>
      </c>
      <c r="F19" s="11">
        <f t="shared" si="0"/>
        <v>0.44444444444444442</v>
      </c>
    </row>
    <row r="20" spans="1:255" customFormat="1" ht="15" customHeight="1" x14ac:dyDescent="0.25">
      <c r="A20" s="4" t="s">
        <v>132</v>
      </c>
      <c r="B20" s="2" t="s">
        <v>4</v>
      </c>
      <c r="C20" s="29" t="str">
        <f>'WG Opening'!C32</f>
        <v>The 802.15 AC for the Nov. Mtg. will be held 5:30 to 6:30pm on Sun. Nov. 12, 2023</v>
      </c>
      <c r="D20" s="1" t="str">
        <f>'WG Opening'!D32</f>
        <v>Powell</v>
      </c>
      <c r="E20" s="1">
        <v>1</v>
      </c>
      <c r="F20" s="11">
        <f t="shared" si="0"/>
        <v>0.44513888888888886</v>
      </c>
    </row>
    <row r="21" spans="1:255" customFormat="1" ht="30" customHeight="1" x14ac:dyDescent="0.25">
      <c r="A21" s="4" t="s">
        <v>133</v>
      </c>
      <c r="B21" s="2" t="s">
        <v>4</v>
      </c>
      <c r="C21" s="31" t="str">
        <f>'WG Opening'!C33</f>
        <v>802 Mtg. Registration Fees &amp; Deadlines have been set at $800 until Friday, September 22nd, 2023, $1100 through Friday, October 27th, 2023, and $1400 after Friday, October 27th, 2023</v>
      </c>
      <c r="D21" s="1" t="str">
        <f>'WG Opening'!D33</f>
        <v>Powell</v>
      </c>
      <c r="E21" s="8">
        <v>1</v>
      </c>
      <c r="F21" s="11">
        <f t="shared" si="0"/>
        <v>0.4458333333333333</v>
      </c>
    </row>
    <row r="22" spans="1:255" customFormat="1" ht="135" customHeight="1" x14ac:dyDescent="0.25">
      <c r="A22" s="4" t="s">
        <v>134</v>
      </c>
      <c r="B22" s="2" t="s">
        <v>4</v>
      </c>
      <c r="C22" s="31" t="str">
        <f>'WG Opening'!C34</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1" t="str">
        <f>'WG Opening'!D34</f>
        <v>Powell</v>
      </c>
      <c r="E22" s="8">
        <v>2</v>
      </c>
      <c r="F22" s="11">
        <f t="shared" si="0"/>
        <v>0.44652777777777775</v>
      </c>
    </row>
    <row r="23" spans="1:255" ht="15" customHeight="1" x14ac:dyDescent="0.25">
      <c r="A23" s="4" t="s">
        <v>47</v>
      </c>
      <c r="B23" s="2" t="s">
        <v>4</v>
      </c>
      <c r="C23" s="71" t="str">
        <f>'WG Opening'!C35</f>
        <v>POLLS - see ePoll for any polls</v>
      </c>
      <c r="D23" s="1" t="str">
        <f>'WG Opening'!D35</f>
        <v>Powell</v>
      </c>
      <c r="E23" s="8">
        <v>0</v>
      </c>
      <c r="F23" s="11">
        <f t="shared" si="0"/>
        <v>0.44791666666666663</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E24" s="8"/>
      <c r="F24" s="11">
        <f t="shared" si="0"/>
        <v>0.44791666666666663</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92" t="str">
        <f>_xlfn.CONCAT('WG Opening'!A37, "")</f>
        <v>4</v>
      </c>
      <c r="B25" s="2" t="s">
        <v>7</v>
      </c>
      <c r="C25" s="2" t="s">
        <v>143</v>
      </c>
      <c r="D25" s="2" t="str">
        <f>'WG Opening'!D37</f>
        <v>Powell</v>
      </c>
      <c r="E25" s="8">
        <v>0</v>
      </c>
      <c r="F25" s="11">
        <f t="shared" si="0"/>
        <v>0.44791666666666663</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92" t="str">
        <f>_xlfn.CONCAT('WG Opening'!A38, "")</f>
        <v>4.1</v>
      </c>
      <c r="B26" s="2" t="str">
        <f>'WG Opening'!B38</f>
        <v>DT</v>
      </c>
      <c r="C26" s="8" t="str">
        <f>'WG Opening'!C38</f>
        <v>TG 3mb Revision</v>
      </c>
      <c r="D26" s="2" t="str">
        <f>'WG Opening'!D38</f>
        <v>Kürner</v>
      </c>
      <c r="E26" s="8">
        <v>2</v>
      </c>
      <c r="F26" s="11">
        <f t="shared" si="0"/>
        <v>0.44791666666666663</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92" t="str">
        <f>_xlfn.CONCAT('WG Opening'!A39, "")</f>
        <v>4.2</v>
      </c>
      <c r="B27" s="2" t="str">
        <f>'WG Opening'!B39</f>
        <v>DT</v>
      </c>
      <c r="C27" s="8" t="str">
        <f>'WG Opening'!C39</f>
        <v>SC THz</v>
      </c>
      <c r="D27" s="2" t="str">
        <f>'WG Opening'!D39</f>
        <v>Kürner</v>
      </c>
      <c r="E27" s="8">
        <v>2</v>
      </c>
      <c r="F27" s="11">
        <f t="shared" si="0"/>
        <v>0.44930555555555551</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92" t="str">
        <f>_xlfn.CONCAT('WG Opening'!A40, "")</f>
        <v>4.3</v>
      </c>
      <c r="B28" s="2" t="str">
        <f>'WG Opening'!B40</f>
        <v>DT</v>
      </c>
      <c r="C28" s="8" t="str">
        <f>'WG Opening'!C40</f>
        <v>TG 4ab UWB-NG Amendment</v>
      </c>
      <c r="D28" s="2" t="str">
        <f>'WG Opening'!D40</f>
        <v>Rolfe</v>
      </c>
      <c r="E28" s="8">
        <v>2</v>
      </c>
      <c r="F28" s="11">
        <f t="shared" si="0"/>
        <v>0.4506944444444444</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Opening'!A41, "")</f>
        <v>4.4</v>
      </c>
      <c r="B29" s="2" t="str">
        <f>'WG Opening'!B41</f>
        <v>DT</v>
      </c>
      <c r="C29" s="8" t="str">
        <f>'WG Opening'!C41</f>
        <v>SC WNG</v>
      </c>
      <c r="D29" s="2" t="str">
        <f>'WG Opening'!D41</f>
        <v>Rolfe</v>
      </c>
      <c r="E29" s="8">
        <v>2</v>
      </c>
      <c r="F29" s="11">
        <f t="shared" si="0"/>
        <v>0.45208333333333328</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Opening'!A42, "")</f>
        <v>4.5</v>
      </c>
      <c r="B30" s="2" t="str">
        <f>'WG Opening'!B42</f>
        <v>DT</v>
      </c>
      <c r="C30" s="8" t="str">
        <f>'WG Opening'!C42</f>
        <v>TG 4ac Privacy Amendment</v>
      </c>
      <c r="D30" s="2" t="str">
        <f>'WG Opening'!D42</f>
        <v>Kivinen</v>
      </c>
      <c r="E30" s="8">
        <v>2</v>
      </c>
      <c r="F30" s="11">
        <f t="shared" si="0"/>
        <v>0.45347222222222217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Opening'!A43, "")</f>
        <v>4.6</v>
      </c>
      <c r="B31" s="2" t="str">
        <f>'WG Opening'!B43</f>
        <v>DT</v>
      </c>
      <c r="C31" s="8" t="str">
        <f>'WG Opening'!C43</f>
        <v>SC IETF</v>
      </c>
      <c r="D31" s="2" t="str">
        <f>'WG Opening'!D43</f>
        <v>Kivinen</v>
      </c>
      <c r="E31" s="8">
        <v>2</v>
      </c>
      <c r="F31" s="11">
        <f t="shared" si="0"/>
        <v>0.45486111111111105</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Opening'!A44, "")</f>
        <v>4.7</v>
      </c>
      <c r="B32" s="2" t="str">
        <f>'WG Opening'!B44</f>
        <v>DT</v>
      </c>
      <c r="C32" s="8" t="str">
        <f>'WG Opening'!C44</f>
        <v>TG 4me Revision to 2020</v>
      </c>
      <c r="D32" s="2" t="str">
        <f>'WG Opening'!D44</f>
        <v>Stuebing</v>
      </c>
      <c r="E32" s="8">
        <v>2</v>
      </c>
      <c r="F32" s="11">
        <f t="shared" si="0"/>
        <v>0.45624999999999993</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Opening'!A45, "")</f>
        <v>4.8</v>
      </c>
      <c r="B33" s="2" t="str">
        <f>'WG Opening'!B45</f>
        <v>DT</v>
      </c>
      <c r="C33" s="8" t="str">
        <f>'WG Opening'!C45</f>
        <v>TG 6ma BAN/VAN Revision</v>
      </c>
      <c r="D33" s="2" t="str">
        <f>'WG Opening'!D45</f>
        <v>Kohno</v>
      </c>
      <c r="E33" s="8">
        <v>2</v>
      </c>
      <c r="F33" s="11">
        <f t="shared" si="0"/>
        <v>0.45763888888888882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Opening'!A46, "")</f>
        <v>4.9</v>
      </c>
      <c r="B34" s="2" t="str">
        <f>'WG Opening'!B46</f>
        <v>DT</v>
      </c>
      <c r="C34" s="8" t="str">
        <f>'WG Opening'!C46</f>
        <v>TG 7a OCC Amendment</v>
      </c>
      <c r="D34" s="2" t="str">
        <f>'WG Opening'!D46</f>
        <v>Jang</v>
      </c>
      <c r="E34" s="8">
        <v>2</v>
      </c>
      <c r="F34" s="11">
        <f t="shared" si="0"/>
        <v>0.4590277777777777</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Opening'!A47, "")</f>
        <v>4.10</v>
      </c>
      <c r="B35" s="2" t="str">
        <f>'WG Opening'!B47</f>
        <v>DT</v>
      </c>
      <c r="C35" s="8" t="str">
        <f>'WG Opening'!C47</f>
        <v>TG 14 UWB-AHN New Standard - IN HIBERNATION</v>
      </c>
      <c r="D35" s="2" t="str">
        <f>'WG Opening'!D47</f>
        <v>Beecher</v>
      </c>
      <c r="E35" s="8">
        <v>2</v>
      </c>
      <c r="F35" s="11">
        <f t="shared" si="0"/>
        <v>0.46041666666666659</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Opening'!A48, "")</f>
        <v>4.11</v>
      </c>
      <c r="B36" s="2" t="str">
        <f>'WG Opening'!B48</f>
        <v>DT</v>
      </c>
      <c r="C36" s="8" t="str">
        <f>'WG Opening'!C48</f>
        <v>TG 15 NB-AHN New Standard - IN HIBERNATION</v>
      </c>
      <c r="D36" s="2" t="str">
        <f>'WG Opening'!D48</f>
        <v>Powell</v>
      </c>
      <c r="E36" s="8">
        <v>2</v>
      </c>
      <c r="F36" s="11">
        <f t="shared" si="0"/>
        <v>0.46180555555555547</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Opening'!A49, "")</f>
        <v>4.12</v>
      </c>
      <c r="B37" s="2" t="str">
        <f>'WG Opening'!B49</f>
        <v>DT</v>
      </c>
      <c r="C37" s="8" t="str">
        <f>'WG Opening'!C49</f>
        <v>TG 16t Lic-NB Amendment</v>
      </c>
      <c r="D37" s="2" t="str">
        <f>'WG Opening'!D49</f>
        <v>Godfrey</v>
      </c>
      <c r="E37" s="8">
        <v>2</v>
      </c>
      <c r="F37" s="11">
        <f t="shared" si="0"/>
        <v>0.46319444444444435</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Opening'!A50, "")</f>
        <v>4.13</v>
      </c>
      <c r="B38" s="2" t="str">
        <f>'WG Opening'!B50</f>
        <v>DT</v>
      </c>
      <c r="C38" s="8" t="str">
        <f>'WG Opening'!C50</f>
        <v>SG SUN PHYs</v>
      </c>
      <c r="D38" s="2" t="str">
        <f>'WG Opening'!D50</f>
        <v>Almholt</v>
      </c>
      <c r="E38" s="8">
        <v>2</v>
      </c>
      <c r="F38" s="11">
        <f t="shared" si="0"/>
        <v>0.46458333333333324</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Opening'!A51, "")</f>
        <v>4.14</v>
      </c>
      <c r="B39" s="2" t="str">
        <f>'WG Opening'!B51</f>
        <v>DT</v>
      </c>
      <c r="C39" s="8" t="str">
        <f>'WG Opening'!C51</f>
        <v>Joint 802.1/802.15 Mtg.</v>
      </c>
      <c r="D39" s="2" t="str">
        <f>'WG Opening'!D51</f>
        <v>Beecher</v>
      </c>
      <c r="E39" s="8">
        <v>2</v>
      </c>
      <c r="F39" s="11">
        <f t="shared" si="0"/>
        <v>0.46597222222222212</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Opening'!A52, "")</f>
        <v>4.15</v>
      </c>
      <c r="B40" s="2" t="str">
        <f>'WG Opening'!B52</f>
        <v>DT</v>
      </c>
      <c r="C40" s="8" t="str">
        <f>'WG Opening'!C52</f>
        <v>SC M/RULES</v>
      </c>
      <c r="D40" s="2" t="str">
        <f>'WG Opening'!D52</f>
        <v>Beecher</v>
      </c>
      <c r="E40" s="8">
        <v>2</v>
      </c>
      <c r="F40" s="11">
        <f t="shared" si="0"/>
        <v>0.46736111111111101</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13"/>
      <c r="D41" s="2"/>
      <c r="E41" s="8"/>
      <c r="F41" s="11">
        <f t="shared" si="0"/>
        <v>0.46874999999999989</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45</v>
      </c>
      <c r="B42" s="2" t="str">
        <f>'WG Opening'!B54</f>
        <v>*</v>
      </c>
      <c r="C42" s="2" t="str">
        <f>'WG Opening'!C54</f>
        <v>NEW BUSINESS</v>
      </c>
      <c r="D42" s="2" t="str">
        <f>'WG Opening'!D54</f>
        <v>Powell</v>
      </c>
      <c r="E42" s="8">
        <v>1</v>
      </c>
      <c r="F42" s="11">
        <f t="shared" si="0"/>
        <v>0.46874999999999989</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25">
      <c r="A43" s="21"/>
      <c r="B43" s="2"/>
      <c r="C43" s="22"/>
      <c r="D43" s="2"/>
      <c r="E43" s="8"/>
      <c r="F43" s="11">
        <f t="shared" si="0"/>
        <v>0.46944444444444433</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ht="15" x14ac:dyDescent="0.25">
      <c r="A44" s="4" t="s">
        <v>135</v>
      </c>
      <c r="B44" s="2" t="str">
        <f>'WG Opening'!B56</f>
        <v>*</v>
      </c>
      <c r="C44" s="2" t="str">
        <f>'WG Opening'!C56</f>
        <v>AOB</v>
      </c>
      <c r="D44" s="2" t="str">
        <f>'WG Opening'!D56</f>
        <v>Powell</v>
      </c>
      <c r="E44" s="1">
        <v>1</v>
      </c>
      <c r="F44" s="11">
        <f t="shared" si="0"/>
        <v>0.46944444444444433</v>
      </c>
    </row>
    <row r="45" spans="1:255" customFormat="1" ht="15" x14ac:dyDescent="0.25">
      <c r="A45" s="4"/>
      <c r="B45" s="2"/>
      <c r="C45" s="31"/>
      <c r="D45" s="2"/>
      <c r="E45" s="1"/>
      <c r="F45" s="11">
        <f t="shared" si="0"/>
        <v>0.47013888888888877</v>
      </c>
    </row>
    <row r="46" spans="1:255" ht="15" customHeight="1" x14ac:dyDescent="0.25">
      <c r="A46" s="4" t="s">
        <v>48</v>
      </c>
      <c r="B46" s="2" t="s">
        <v>2</v>
      </c>
      <c r="C46" s="1" t="str">
        <f>'WG Opening'!C58</f>
        <v>RECESS FOR SUBGROUP MEETINGS</v>
      </c>
      <c r="D46" s="2" t="str">
        <f>'WG Opening'!D58</f>
        <v>Powell</v>
      </c>
      <c r="E46" s="8">
        <v>1</v>
      </c>
      <c r="F46" s="11">
        <f t="shared" si="0"/>
        <v>0.47013888888888877</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c r="B47" s="2"/>
      <c r="C47" s="2"/>
      <c r="D47" s="2"/>
      <c r="E47" s="8"/>
      <c r="F47" s="11">
        <f t="shared" si="0"/>
        <v>0.47083333333333321</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1"/>
      <c r="B49" s="2" t="s">
        <v>5</v>
      </c>
      <c r="C49" s="5" t="str">
        <f>'WG Opening'!C61</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25">
      <c r="A50" s="21" t="s">
        <v>5</v>
      </c>
      <c r="B50" s="2"/>
      <c r="C50" s="5" t="str">
        <f>'WG Opening'!C62</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6" x14ac:dyDescent="0.25">
      <c r="A51" s="21"/>
      <c r="B51" s="2"/>
      <c r="C51" s="5" t="str">
        <f>'WG Opening'!C63</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6" x14ac:dyDescent="0.25">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3">
    <mergeCell ref="A1:F1"/>
    <mergeCell ref="A2:F2"/>
    <mergeCell ref="E3:F3"/>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4" activePane="bottomRight" state="frozen"/>
      <selection pane="topRight" activeCell="C1" sqref="C1"/>
      <selection pane="bottomLeft" activeCell="A4" sqref="A4"/>
      <selection pane="bottomRight" activeCell="H3" sqref="H3"/>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6.58203125"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4" t="str">
        <f>Registration!A1</f>
        <v>145th IEEE 802.15 WSN Session</v>
      </c>
      <c r="B1" s="215"/>
      <c r="C1" s="215"/>
      <c r="D1" s="215"/>
      <c r="E1" s="215"/>
      <c r="F1" s="216"/>
      <c r="H1" s="82"/>
      <c r="I1" s="87"/>
    </row>
    <row r="2" spans="1:255" s="7" customFormat="1" ht="15" customHeight="1" thickBot="1" x14ac:dyDescent="0.35">
      <c r="A2" s="238" t="str">
        <f>_xlfn.CONCAT("Agenda for WG15 Closing Plenary - ",TEXT(('AC Opening'!C2)+4,"DDDD, MMMM DD, YYYY"))</f>
        <v>Agenda for WG15 Closing Plenary - Thursday, September 14, 2023</v>
      </c>
      <c r="B2" s="239"/>
      <c r="C2" s="239"/>
      <c r="D2" s="239"/>
      <c r="E2" s="239"/>
      <c r="F2" s="240"/>
      <c r="H2" s="81"/>
      <c r="I2" s="87"/>
    </row>
    <row r="3" spans="1:255" ht="25.05" customHeight="1" thickBot="1" x14ac:dyDescent="0.3">
      <c r="A3" s="65" t="s">
        <v>49</v>
      </c>
      <c r="B3" s="66" t="s">
        <v>53</v>
      </c>
      <c r="C3" s="67" t="s">
        <v>50</v>
      </c>
      <c r="D3" s="66" t="s">
        <v>54</v>
      </c>
      <c r="E3" s="236" t="s">
        <v>176</v>
      </c>
      <c r="F3" s="237"/>
      <c r="G3" s="64"/>
    </row>
    <row r="4" spans="1:255" customFormat="1" ht="15" customHeight="1" x14ac:dyDescent="0.25">
      <c r="A4" s="4" t="s">
        <v>44</v>
      </c>
      <c r="B4" s="1" t="s">
        <v>7</v>
      </c>
      <c r="C4" s="23" t="str">
        <f>'WG Opening'!C4</f>
        <v>MEETING CALLED TO ORDER</v>
      </c>
      <c r="D4" s="2" t="str">
        <f>'WG Opening'!D4</f>
        <v>Powell</v>
      </c>
      <c r="E4" s="1">
        <v>1</v>
      </c>
      <c r="F4" s="25">
        <f>TIME(16,0,0)</f>
        <v>0.66666666666666663</v>
      </c>
      <c r="H4" s="83"/>
      <c r="I4" s="89"/>
    </row>
    <row r="5" spans="1:255" s="6" customFormat="1" ht="15" customHeight="1" x14ac:dyDescent="0.25">
      <c r="A5" s="4">
        <v>1.1000000000000001</v>
      </c>
      <c r="B5" s="8" t="s">
        <v>4</v>
      </c>
      <c r="C5" s="23" t="str">
        <f>'WG Opening'!C5</f>
        <v>ANNOUNCEMENTS (Don’t forget to announce your name and affiliation before you speak)</v>
      </c>
      <c r="D5" s="2" t="str">
        <f>'WG Opening'!D5</f>
        <v>Beecher</v>
      </c>
      <c r="E5" s="8">
        <v>1</v>
      </c>
      <c r="F5" s="11">
        <f t="shared" ref="F5:F51" si="0">F4+TIME(0,E4,0)</f>
        <v>0.66736111111111107</v>
      </c>
      <c r="H5" s="84"/>
      <c r="I5" s="90"/>
    </row>
    <row r="6" spans="1:255" s="6" customFormat="1" ht="30" customHeight="1" x14ac:dyDescent="0.25">
      <c r="A6" s="4" t="s">
        <v>13</v>
      </c>
      <c r="B6" s="8" t="s">
        <v>4</v>
      </c>
      <c r="C6" s="93" t="s">
        <v>199</v>
      </c>
      <c r="D6" s="2" t="str">
        <f>'WG Opening'!D6</f>
        <v>Beecher</v>
      </c>
      <c r="E6" s="8">
        <v>1</v>
      </c>
      <c r="F6" s="11">
        <f t="shared" si="0"/>
        <v>0.66805555555555551</v>
      </c>
      <c r="H6" s="84"/>
      <c r="I6" s="90"/>
    </row>
    <row r="7" spans="1:255" s="6" customFormat="1" ht="45" customHeight="1" x14ac:dyDescent="0.25">
      <c r="A7" s="4" t="s">
        <v>14</v>
      </c>
      <c r="B7" s="8" t="s">
        <v>4</v>
      </c>
      <c r="C7" s="94" t="s">
        <v>198</v>
      </c>
      <c r="D7" s="2" t="str">
        <f>'WG Opening'!D7</f>
        <v>Beecher</v>
      </c>
      <c r="E7" s="8">
        <v>1</v>
      </c>
      <c r="F7" s="11">
        <f t="shared" si="0"/>
        <v>0.66874999999999996</v>
      </c>
      <c r="H7" s="84"/>
      <c r="I7" s="90"/>
    </row>
    <row r="8" spans="1:255" s="6" customFormat="1" ht="15" customHeight="1" x14ac:dyDescent="0.25">
      <c r="A8" s="4" t="s">
        <v>15</v>
      </c>
      <c r="B8" s="8" t="s">
        <v>4</v>
      </c>
      <c r="C8" s="72" t="str">
        <f>'WG Opening'!C8</f>
        <v>This Mtg. is being held Mixed-Mode as per the vote in the 802 WCSC</v>
      </c>
      <c r="D8" s="2" t="str">
        <f>'WG Opening'!D8</f>
        <v>Beecher</v>
      </c>
      <c r="E8" s="8">
        <v>1</v>
      </c>
      <c r="F8" s="11">
        <f t="shared" si="0"/>
        <v>0.6694444444444444</v>
      </c>
      <c r="H8" s="84"/>
      <c r="I8" s="90"/>
    </row>
    <row r="9" spans="1:255" s="6" customFormat="1" ht="15" customHeight="1" x14ac:dyDescent="0.25">
      <c r="A9" s="4" t="s">
        <v>40</v>
      </c>
      <c r="B9" s="8" t="s">
        <v>4</v>
      </c>
      <c r="C9" s="72" t="str">
        <f>'WG Opening'!C9</f>
        <v>DirectVoteLive (DVL) for Closing Plenary [rem: highly recomm. to use one email for all 802 items]</v>
      </c>
      <c r="D9" s="2" t="str">
        <f>'WG Opening'!D9</f>
        <v>Beecher</v>
      </c>
      <c r="E9" s="8">
        <v>1</v>
      </c>
      <c r="F9" s="11">
        <f t="shared" si="0"/>
        <v>0.67013888888888884</v>
      </c>
      <c r="H9" s="84"/>
      <c r="I9" s="90"/>
    </row>
    <row r="10" spans="1:255" s="6" customFormat="1" ht="30" customHeight="1" x14ac:dyDescent="0.25">
      <c r="A10" s="4" t="s">
        <v>56</v>
      </c>
      <c r="B10" s="8" t="s">
        <v>4</v>
      </c>
      <c r="C10" s="72" t="str">
        <f>'WG Opening'!C10</f>
        <v>All motions for WG closing are due to WG Chair (Clint Powell), and WG Vice-Chair (Phil Beecher) immediately after the close of your last mtg.</v>
      </c>
      <c r="D10" s="2" t="str">
        <f>'WG Opening'!D10</f>
        <v>Beecher</v>
      </c>
      <c r="E10" s="8">
        <v>1</v>
      </c>
      <c r="F10" s="11">
        <f t="shared" si="0"/>
        <v>0.67083333333333328</v>
      </c>
      <c r="H10" s="84"/>
      <c r="I10" s="90"/>
    </row>
    <row r="11" spans="1:255" s="6" customFormat="1" ht="15" customHeight="1" x14ac:dyDescent="0.25">
      <c r="A11" s="4" t="s">
        <v>123</v>
      </c>
      <c r="B11" s="8" t="s">
        <v>4</v>
      </c>
      <c r="C11" s="72" t="str">
        <f>'WG Opening'!C11</f>
        <v>Mixed-Mode Meeting Ground Rules &amp; 75% Criteria</v>
      </c>
      <c r="D11" s="2" t="str">
        <f>'WG Opening'!D11</f>
        <v>Beecher</v>
      </c>
      <c r="E11" s="8">
        <v>1</v>
      </c>
      <c r="F11" s="11">
        <f t="shared" si="0"/>
        <v>0.67152777777777772</v>
      </c>
      <c r="H11" s="84"/>
      <c r="I11" s="90"/>
    </row>
    <row r="12" spans="1:255" customFormat="1" ht="15" customHeight="1" x14ac:dyDescent="0.25">
      <c r="A12" s="2"/>
      <c r="B12" s="2"/>
      <c r="C12" s="30"/>
      <c r="D12" s="2"/>
      <c r="E12" s="1"/>
      <c r="F12" s="11">
        <f t="shared" si="0"/>
        <v>0.67222222222222217</v>
      </c>
      <c r="H12" s="83"/>
      <c r="I12" s="89"/>
    </row>
    <row r="13" spans="1:255" s="6" customFormat="1" ht="15" customHeight="1" x14ac:dyDescent="0.25">
      <c r="A13" s="4">
        <v>2</v>
      </c>
      <c r="B13" s="8" t="s">
        <v>7</v>
      </c>
      <c r="C13" s="28" t="str">
        <f>'WG Opening'!C20</f>
        <v>GENERAL AND ADMINISTRATIVE</v>
      </c>
      <c r="D13" s="2"/>
      <c r="E13" s="8"/>
      <c r="F13" s="11">
        <f t="shared" si="0"/>
        <v>0.67222222222222217</v>
      </c>
      <c r="H13" s="84"/>
      <c r="I13" s="90"/>
    </row>
    <row r="14" spans="1:255" ht="15" customHeight="1" x14ac:dyDescent="0.25">
      <c r="A14" s="4" t="s">
        <v>117</v>
      </c>
      <c r="B14" s="1" t="s">
        <v>4</v>
      </c>
      <c r="C14" s="212" t="str">
        <f>'WG Opening'!C25</f>
        <v>WG ADMIN ITEMS - N/A</v>
      </c>
      <c r="D14" s="2" t="str">
        <f>'WG Opening'!D25</f>
        <v>Powell</v>
      </c>
      <c r="E14" s="8">
        <v>0</v>
      </c>
      <c r="F14" s="11">
        <f t="shared" si="0"/>
        <v>0.67222222222222217</v>
      </c>
      <c r="G14" s="6"/>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0"/>
      <c r="D15" s="2"/>
      <c r="E15" s="1"/>
      <c r="F15" s="11">
        <f t="shared" si="0"/>
        <v>0.67222222222222217</v>
      </c>
      <c r="H15" s="83"/>
      <c r="I15" s="89"/>
    </row>
    <row r="16" spans="1:255" ht="15" customHeight="1" x14ac:dyDescent="0.25">
      <c r="A16" s="4">
        <v>3</v>
      </c>
      <c r="B16" s="2" t="s">
        <v>7</v>
      </c>
      <c r="C16" s="2" t="str">
        <f>'WG Mid-Week'!C16</f>
        <v>FUTURE MTGS AND POLLS</v>
      </c>
      <c r="D16" s="2"/>
      <c r="E16" s="1"/>
      <c r="F16" s="11">
        <f t="shared" si="0"/>
        <v>0.67222222222222217</v>
      </c>
      <c r="G16" s="6"/>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46</v>
      </c>
      <c r="B17" s="2" t="s">
        <v>4</v>
      </c>
      <c r="C17" s="1" t="str">
        <f>'WG Mid-Week'!C17</f>
        <v>NOV 2023 802 INTERIM MIXED MODE MTG. - PLAN OF RECORD FOR IEEE 802.15 WG</v>
      </c>
      <c r="D17" s="2" t="str">
        <f>'WG Opening'!D29</f>
        <v>Powell</v>
      </c>
      <c r="E17" s="1">
        <v>1</v>
      </c>
      <c r="F17" s="11">
        <f t="shared" si="0"/>
        <v>0.67222222222222217</v>
      </c>
      <c r="H17" s="83"/>
      <c r="I17" s="89"/>
    </row>
    <row r="18" spans="1:255" customFormat="1" ht="30" customHeight="1" x14ac:dyDescent="0.25">
      <c r="A18" s="4" t="s">
        <v>130</v>
      </c>
      <c r="B18" s="2" t="s">
        <v>4</v>
      </c>
      <c r="C18" s="31" t="str">
        <f>'WG Mid-Week'!C18</f>
        <v>802.15 WG will hold the Nov. Mtg. session Nov. 12-17, 2023, with the in-person part being held at the Hilton Hawaiian Village Waikiki, Honolulu, HI</v>
      </c>
      <c r="D18" s="2" t="str">
        <f>'WG Opening'!D30</f>
        <v>Powell</v>
      </c>
      <c r="E18" s="1">
        <v>1</v>
      </c>
      <c r="F18" s="11">
        <f t="shared" si="0"/>
        <v>0.67291666666666661</v>
      </c>
      <c r="H18" s="83"/>
      <c r="I18" s="89"/>
    </row>
    <row r="19" spans="1:255" customFormat="1" ht="15" customHeight="1" x14ac:dyDescent="0.25">
      <c r="A19" s="4" t="s">
        <v>131</v>
      </c>
      <c r="B19" s="2" t="s">
        <v>4</v>
      </c>
      <c r="C19" s="29" t="str">
        <f>'WG Mid-Week'!C19</f>
        <v>The 802 Wireless Chairs Adv. Committee for the Nov. Mtg. will be held 4pm to 5:30pm on Sun. Nov. 12, 2023</v>
      </c>
      <c r="D19" s="2" t="str">
        <f>'WG Opening'!D31</f>
        <v>Powell</v>
      </c>
      <c r="E19" s="1">
        <v>1</v>
      </c>
      <c r="F19" s="11">
        <f t="shared" si="0"/>
        <v>0.67361111111111105</v>
      </c>
      <c r="H19" s="83"/>
      <c r="I19" s="89"/>
    </row>
    <row r="20" spans="1:255" customFormat="1" ht="15" customHeight="1" x14ac:dyDescent="0.25">
      <c r="A20" s="4" t="s">
        <v>132</v>
      </c>
      <c r="B20" s="2" t="s">
        <v>4</v>
      </c>
      <c r="C20" s="29" t="str">
        <f>'WG Mid-Week'!C20</f>
        <v>The 802.15 AC for the Nov. Mtg. will be held 5:30 to 6:30pm on Sun. Nov. 12, 2023</v>
      </c>
      <c r="D20" s="2" t="str">
        <f>'WG Opening'!D32</f>
        <v>Powell</v>
      </c>
      <c r="E20" s="1">
        <v>1</v>
      </c>
      <c r="F20" s="11">
        <f t="shared" si="0"/>
        <v>0.67430555555555549</v>
      </c>
      <c r="H20" s="83"/>
      <c r="I20" s="89"/>
    </row>
    <row r="21" spans="1:255" customFormat="1" ht="30" customHeight="1" x14ac:dyDescent="0.25">
      <c r="A21" s="4" t="s">
        <v>133</v>
      </c>
      <c r="B21" s="2" t="s">
        <v>4</v>
      </c>
      <c r="C21" s="31" t="str">
        <f>'WG Mid-Week'!C21</f>
        <v>802 Mtg. Registration Fees &amp; Deadlines have been set at $800 until Friday, September 22nd, 2023, $1100 through Friday, October 27th, 2023, and $1400 after Friday, October 27th, 2023</v>
      </c>
      <c r="D21" s="2" t="str">
        <f>'WG Opening'!D33</f>
        <v>Powell</v>
      </c>
      <c r="E21" s="1">
        <v>1</v>
      </c>
      <c r="F21" s="11">
        <f t="shared" si="0"/>
        <v>0.67499999999999993</v>
      </c>
      <c r="H21" s="83"/>
      <c r="I21" s="89"/>
    </row>
    <row r="22" spans="1:255" customFormat="1" ht="135" customHeight="1" thickBot="1" x14ac:dyDescent="0.3">
      <c r="A22" s="4" t="s">
        <v>134</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HMDI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 t="str">
        <f>'WG Opening'!D34</f>
        <v>Powell</v>
      </c>
      <c r="E22" s="1">
        <v>1</v>
      </c>
      <c r="F22" s="11">
        <f t="shared" si="0"/>
        <v>0.67569444444444438</v>
      </c>
      <c r="H22" s="83"/>
      <c r="I22" s="89"/>
    </row>
    <row r="23" spans="1:255" ht="15" customHeight="1" x14ac:dyDescent="0.25">
      <c r="A23" s="4" t="s">
        <v>47</v>
      </c>
      <c r="B23" s="2" t="s">
        <v>4</v>
      </c>
      <c r="C23" s="71" t="str">
        <f>'WG Opening'!C35</f>
        <v>POLLS - see ePoll for any polls</v>
      </c>
      <c r="D23" s="2" t="str">
        <f>'WG Opening'!D35</f>
        <v>Powell</v>
      </c>
      <c r="E23" s="8">
        <v>1</v>
      </c>
      <c r="F23" s="11">
        <f t="shared" si="0"/>
        <v>0.67638888888888882</v>
      </c>
      <c r="G23" s="6"/>
      <c r="H23" s="243" t="s">
        <v>223</v>
      </c>
      <c r="I23" s="244"/>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A24" s="4"/>
      <c r="B24" s="2"/>
      <c r="C24" s="74"/>
      <c r="D24" s="2"/>
      <c r="E24" s="8"/>
      <c r="F24" s="11">
        <f t="shared" si="0"/>
        <v>0.67708333333333326</v>
      </c>
      <c r="G24" s="6"/>
      <c r="H24" s="245" t="s">
        <v>224</v>
      </c>
      <c r="I24" s="241" t="s">
        <v>208</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
      <c r="A25" s="92" t="str">
        <f>_xlfn.CONCAT('WG Opening'!A37, "")</f>
        <v>4</v>
      </c>
      <c r="B25" s="2" t="s">
        <v>7</v>
      </c>
      <c r="C25" s="2" t="s">
        <v>144</v>
      </c>
      <c r="D25" s="2" t="str">
        <f>'WG Opening'!D37</f>
        <v>Powell</v>
      </c>
      <c r="E25" s="8"/>
      <c r="F25" s="11">
        <f t="shared" si="0"/>
        <v>0.67708333333333326</v>
      </c>
      <c r="G25" s="6"/>
      <c r="H25" s="246"/>
      <c r="I25" s="242"/>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25">
      <c r="A26" s="92" t="str">
        <f>_xlfn.CONCAT('WG Opening'!A38, "")</f>
        <v>4.1</v>
      </c>
      <c r="B26" s="2" t="str">
        <f>'WG Opening'!B38</f>
        <v>DT</v>
      </c>
      <c r="C26" s="8" t="str">
        <f>'WG Opening'!C38</f>
        <v>TG 3mb Revision</v>
      </c>
      <c r="D26" s="2" t="str">
        <f>'WG Opening'!D38</f>
        <v>Kürner</v>
      </c>
      <c r="E26" s="8">
        <v>4</v>
      </c>
      <c r="F26" s="11">
        <f t="shared" si="0"/>
        <v>0.67708333333333326</v>
      </c>
      <c r="G26" s="213" t="str">
        <f t="shared" ref="G26:G31" si="1">LEFT(C26,7)</f>
        <v xml:space="preserve">TG 3mb </v>
      </c>
      <c r="H26" s="97"/>
      <c r="I26" s="2" t="s">
        <v>236</v>
      </c>
    </row>
    <row r="27" spans="1:255" customFormat="1" ht="15" customHeight="1" x14ac:dyDescent="0.25">
      <c r="A27" s="92" t="str">
        <f>_xlfn.CONCAT('WG Opening'!A39, "")</f>
        <v>4.2</v>
      </c>
      <c r="B27" s="2" t="str">
        <f>'WG Opening'!B39</f>
        <v>DT</v>
      </c>
      <c r="C27" s="8" t="str">
        <f>'WG Opening'!C39</f>
        <v>SC THz</v>
      </c>
      <c r="D27" s="2" t="str">
        <f>'WG Opening'!D39</f>
        <v>Kürner</v>
      </c>
      <c r="E27" s="8">
        <v>2</v>
      </c>
      <c r="F27" s="11">
        <f t="shared" si="0"/>
        <v>0.67986111111111103</v>
      </c>
      <c r="G27" s="213" t="str">
        <f t="shared" si="1"/>
        <v>SC THz</v>
      </c>
      <c r="H27" s="97"/>
      <c r="I27" s="2"/>
    </row>
    <row r="28" spans="1:255" customFormat="1" ht="15" customHeight="1" x14ac:dyDescent="0.25">
      <c r="A28" s="92" t="str">
        <f>_xlfn.CONCAT('WG Opening'!A40, "")</f>
        <v>4.3</v>
      </c>
      <c r="B28" s="2" t="str">
        <f>'WG Opening'!B40</f>
        <v>DT</v>
      </c>
      <c r="C28" s="8" t="str">
        <f>'WG Opening'!C40</f>
        <v>TG 4ab UWB-NG Amendment</v>
      </c>
      <c r="D28" s="2" t="str">
        <f>'WG Opening'!D40</f>
        <v>Rolfe</v>
      </c>
      <c r="E28" s="8">
        <v>4</v>
      </c>
      <c r="F28" s="11">
        <f t="shared" si="0"/>
        <v>0.68124999999999991</v>
      </c>
      <c r="G28" s="213" t="str">
        <f t="shared" si="1"/>
        <v xml:space="preserve">TG 4ab </v>
      </c>
      <c r="H28" s="97"/>
      <c r="I28" s="2" t="s">
        <v>235</v>
      </c>
      <c r="J28" s="37"/>
    </row>
    <row r="29" spans="1:255" customFormat="1" ht="15" customHeight="1" x14ac:dyDescent="0.25">
      <c r="A29" s="92" t="str">
        <f>_xlfn.CONCAT('WG Opening'!A41, "")</f>
        <v>4.4</v>
      </c>
      <c r="B29" s="2" t="str">
        <f>'WG Opening'!B41</f>
        <v>DT</v>
      </c>
      <c r="C29" s="8" t="str">
        <f>'WG Opening'!C41</f>
        <v>SC WNG</v>
      </c>
      <c r="D29" s="2" t="str">
        <f>'WG Opening'!D41</f>
        <v>Rolfe</v>
      </c>
      <c r="E29" s="8">
        <v>2</v>
      </c>
      <c r="F29" s="11">
        <f t="shared" si="0"/>
        <v>0.68402777777777768</v>
      </c>
      <c r="G29" s="213" t="str">
        <f t="shared" si="1"/>
        <v>SC WNG</v>
      </c>
      <c r="H29" s="97"/>
      <c r="I29" s="2"/>
    </row>
    <row r="30" spans="1:255" customFormat="1" ht="15" customHeight="1" x14ac:dyDescent="0.25">
      <c r="A30" s="92" t="str">
        <f>_xlfn.CONCAT('WG Opening'!A42, "")</f>
        <v>4.5</v>
      </c>
      <c r="B30" s="2" t="str">
        <f>'WG Opening'!B42</f>
        <v>DT</v>
      </c>
      <c r="C30" s="8" t="str">
        <f>'WG Opening'!C42</f>
        <v>TG 4ac Privacy Amendment</v>
      </c>
      <c r="D30" s="2" t="str">
        <f>'WG Opening'!D42</f>
        <v>Kivinen</v>
      </c>
      <c r="E30" s="8">
        <v>4</v>
      </c>
      <c r="F30" s="11">
        <f t="shared" si="0"/>
        <v>0.68541666666666656</v>
      </c>
      <c r="G30" s="213" t="str">
        <f t="shared" si="1"/>
        <v xml:space="preserve">TG 4ac </v>
      </c>
      <c r="H30" s="97"/>
      <c r="I30" s="2" t="s">
        <v>229</v>
      </c>
    </row>
    <row r="31" spans="1:255" customFormat="1" ht="15" customHeight="1" x14ac:dyDescent="0.25">
      <c r="A31" s="92" t="str">
        <f>_xlfn.CONCAT('WG Opening'!A43, "")</f>
        <v>4.6</v>
      </c>
      <c r="B31" s="2" t="str">
        <f>'WG Opening'!B43</f>
        <v>DT</v>
      </c>
      <c r="C31" s="8" t="str">
        <f>'WG Opening'!C43</f>
        <v>SC IETF</v>
      </c>
      <c r="D31" s="2" t="str">
        <f>'WG Opening'!D43</f>
        <v>Kivinen</v>
      </c>
      <c r="E31" s="8">
        <v>2</v>
      </c>
      <c r="F31" s="11">
        <f t="shared" si="0"/>
        <v>0.68819444444444433</v>
      </c>
      <c r="G31" s="213" t="str">
        <f t="shared" si="1"/>
        <v>SC IETF</v>
      </c>
      <c r="H31" s="97"/>
      <c r="I31" s="2"/>
      <c r="J31" s="37"/>
    </row>
    <row r="32" spans="1:255" customFormat="1" ht="15" customHeight="1" x14ac:dyDescent="0.25">
      <c r="A32" s="92" t="str">
        <f>_xlfn.CONCAT('WG Opening'!A44, "")</f>
        <v>4.7</v>
      </c>
      <c r="B32" s="2" t="str">
        <f>'WG Opening'!B44</f>
        <v>DT</v>
      </c>
      <c r="C32" s="8" t="str">
        <f>'WG Opening'!C44</f>
        <v>TG 4me Revision to 2020</v>
      </c>
      <c r="D32" s="2" t="str">
        <f>'WG Opening'!D44</f>
        <v>Stuebing</v>
      </c>
      <c r="E32" s="8">
        <v>4</v>
      </c>
      <c r="F32" s="11">
        <f t="shared" si="0"/>
        <v>0.68958333333333321</v>
      </c>
      <c r="G32" s="213" t="str">
        <f>LEFT(C32,7)</f>
        <v xml:space="preserve">TG 4me </v>
      </c>
      <c r="H32" s="97"/>
      <c r="I32" s="2" t="s">
        <v>230</v>
      </c>
    </row>
    <row r="33" spans="1:255" customFormat="1" ht="15" customHeight="1" x14ac:dyDescent="0.25">
      <c r="A33" s="92" t="str">
        <f>_xlfn.CONCAT('WG Opening'!A45, "")</f>
        <v>4.8</v>
      </c>
      <c r="B33" s="2" t="str">
        <f>'WG Opening'!B45</f>
        <v>DT</v>
      </c>
      <c r="C33" s="8" t="str">
        <f>'WG Opening'!C45</f>
        <v>TG 6ma BAN/VAN Revision</v>
      </c>
      <c r="D33" s="2" t="str">
        <f>'WG Opening'!D45</f>
        <v>Kohno</v>
      </c>
      <c r="E33" s="8">
        <v>4</v>
      </c>
      <c r="F33" s="11">
        <f t="shared" si="0"/>
        <v>0.69236111111111098</v>
      </c>
      <c r="G33" s="213" t="str">
        <f t="shared" ref="G33:G40" si="2">LEFT(C33,7)</f>
        <v xml:space="preserve">TG 6ma </v>
      </c>
      <c r="H33" s="97"/>
      <c r="I33" s="2" t="s">
        <v>231</v>
      </c>
    </row>
    <row r="34" spans="1:255" ht="15" customHeight="1" x14ac:dyDescent="0.25">
      <c r="A34" s="92" t="str">
        <f>_xlfn.CONCAT('WG Opening'!A46, "")</f>
        <v>4.9</v>
      </c>
      <c r="B34" s="2" t="str">
        <f>'WG Opening'!B46</f>
        <v>DT</v>
      </c>
      <c r="C34" s="8" t="str">
        <f>'WG Opening'!C46</f>
        <v>TG 7a OCC Amendment</v>
      </c>
      <c r="D34" s="2" t="str">
        <f>'WG Opening'!D46</f>
        <v>Jang</v>
      </c>
      <c r="E34" s="8">
        <v>4</v>
      </c>
      <c r="F34" s="11">
        <f t="shared" si="0"/>
        <v>0.69513888888888875</v>
      </c>
      <c r="G34" s="213" t="str">
        <f t="shared" si="2"/>
        <v>TG 7a O</v>
      </c>
      <c r="H34" s="97"/>
      <c r="I34" s="2" t="s">
        <v>232</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25">
      <c r="A35" s="92" t="str">
        <f>_xlfn.CONCAT('WG Opening'!A47, "")</f>
        <v>4.10</v>
      </c>
      <c r="B35" s="2" t="str">
        <f>'WG Opening'!B47</f>
        <v>DT</v>
      </c>
      <c r="C35" s="8" t="str">
        <f>'WG Opening'!C47</f>
        <v>TG 14 UWB-AHN New Standard - IN HIBERNATION</v>
      </c>
      <c r="D35" s="2" t="str">
        <f>'WG Opening'!D47</f>
        <v>Beecher</v>
      </c>
      <c r="E35" s="8">
        <v>0</v>
      </c>
      <c r="F35" s="11">
        <f t="shared" si="0"/>
        <v>0.69791666666666652</v>
      </c>
      <c r="G35" s="213" t="str">
        <f t="shared" si="2"/>
        <v>TG 14 U</v>
      </c>
      <c r="H35" s="97"/>
      <c r="I35" s="2"/>
    </row>
    <row r="36" spans="1:255" customFormat="1" ht="15" customHeight="1" x14ac:dyDescent="0.25">
      <c r="A36" s="92" t="str">
        <f>_xlfn.CONCAT('WG Opening'!A48, "")</f>
        <v>4.11</v>
      </c>
      <c r="B36" s="2" t="str">
        <f>'WG Opening'!B48</f>
        <v>DT</v>
      </c>
      <c r="C36" s="8" t="str">
        <f>'WG Opening'!C48</f>
        <v>TG 15 NB-AHN New Standard - IN HIBERNATION</v>
      </c>
      <c r="D36" s="2" t="str">
        <f>'WG Opening'!D48</f>
        <v>Powell</v>
      </c>
      <c r="E36" s="8">
        <v>0</v>
      </c>
      <c r="F36" s="11">
        <f t="shared" si="0"/>
        <v>0.69791666666666652</v>
      </c>
      <c r="G36" s="213" t="str">
        <f t="shared" si="2"/>
        <v>TG 15 N</v>
      </c>
      <c r="H36" s="97"/>
      <c r="I36" s="2"/>
    </row>
    <row r="37" spans="1:255" customFormat="1" ht="15" customHeight="1" x14ac:dyDescent="0.25">
      <c r="A37" s="92" t="str">
        <f>_xlfn.CONCAT('WG Opening'!A49, "")</f>
        <v>4.12</v>
      </c>
      <c r="B37" s="2" t="str">
        <f>'WG Opening'!B49</f>
        <v>DT</v>
      </c>
      <c r="C37" s="8" t="str">
        <f>'WG Opening'!C49</f>
        <v>TG 16t Lic-NB Amendment</v>
      </c>
      <c r="D37" s="2" t="str">
        <f>'WG Opening'!D49</f>
        <v>Godfrey</v>
      </c>
      <c r="E37" s="8">
        <v>4</v>
      </c>
      <c r="F37" s="11">
        <f t="shared" si="0"/>
        <v>0.69791666666666652</v>
      </c>
      <c r="G37" s="213" t="str">
        <f t="shared" si="2"/>
        <v xml:space="preserve">TG 16t </v>
      </c>
      <c r="H37" s="97"/>
      <c r="I37" s="23" t="s">
        <v>237</v>
      </c>
    </row>
    <row r="38" spans="1:255" s="24" customFormat="1" ht="15" customHeight="1" x14ac:dyDescent="0.25">
      <c r="A38" s="92" t="str">
        <f>_xlfn.CONCAT('WG Opening'!A50, "")</f>
        <v>4.13</v>
      </c>
      <c r="B38" s="2" t="str">
        <f>'WG Opening'!B50</f>
        <v>DT</v>
      </c>
      <c r="C38" s="8" t="str">
        <f>'WG Opening'!C50</f>
        <v>SG SUN PHYs</v>
      </c>
      <c r="D38" s="2" t="str">
        <f>'WG Opening'!D50</f>
        <v>Almholt</v>
      </c>
      <c r="E38" s="8">
        <v>4</v>
      </c>
      <c r="F38" s="11">
        <f t="shared" si="0"/>
        <v>0.70069444444444429</v>
      </c>
      <c r="G38" s="213" t="str">
        <f t="shared" si="2"/>
        <v xml:space="preserve">SG SUN </v>
      </c>
      <c r="H38" s="97"/>
      <c r="I38" s="2" t="s">
        <v>233</v>
      </c>
    </row>
    <row r="39" spans="1:255" s="24" customFormat="1" ht="15" customHeight="1" x14ac:dyDescent="0.25">
      <c r="A39" s="92" t="str">
        <f>_xlfn.CONCAT('WG Opening'!A51, "")</f>
        <v>4.14</v>
      </c>
      <c r="B39" s="2" t="str">
        <f>'WG Opening'!B51</f>
        <v>DT</v>
      </c>
      <c r="C39" s="8" t="str">
        <f>'WG Opening'!C51</f>
        <v>Joint 802.1/802.15 Mtg.</v>
      </c>
      <c r="D39" s="2" t="str">
        <f>'WG Opening'!D51</f>
        <v>Beecher</v>
      </c>
      <c r="E39" s="8">
        <v>2</v>
      </c>
      <c r="F39" s="11">
        <f t="shared" si="0"/>
        <v>0.70347222222222205</v>
      </c>
      <c r="G39" s="213" t="str">
        <f t="shared" si="2"/>
        <v>Joint 8</v>
      </c>
      <c r="H39" s="97"/>
      <c r="I39" s="2" t="s">
        <v>234</v>
      </c>
    </row>
    <row r="40" spans="1:255" s="24" customFormat="1" ht="15" customHeight="1" x14ac:dyDescent="0.25">
      <c r="A40" s="92" t="str">
        <f>_xlfn.CONCAT('WG Opening'!A52, "")</f>
        <v>4.15</v>
      </c>
      <c r="B40" s="2" t="str">
        <f>'WG Opening'!B52</f>
        <v>DT</v>
      </c>
      <c r="C40" s="8" t="str">
        <f>'WG Opening'!C52</f>
        <v>SC M/RULES</v>
      </c>
      <c r="D40" s="2" t="str">
        <f>'WG Opening'!D52</f>
        <v>Beecher</v>
      </c>
      <c r="E40" s="8">
        <v>4</v>
      </c>
      <c r="F40" s="11">
        <f t="shared" si="0"/>
        <v>0.70486111111111094</v>
      </c>
      <c r="G40" s="213" t="str">
        <f t="shared" si="2"/>
        <v>SC M/RU</v>
      </c>
      <c r="H40" s="97"/>
      <c r="I40" s="2"/>
    </row>
    <row r="41" spans="1:255" customFormat="1" ht="15" customHeight="1" x14ac:dyDescent="0.25">
      <c r="A41" s="92">
        <v>4.16</v>
      </c>
      <c r="B41" s="2" t="s">
        <v>3</v>
      </c>
      <c r="C41" s="26" t="s">
        <v>38</v>
      </c>
      <c r="D41" s="26" t="s">
        <v>27</v>
      </c>
      <c r="E41" s="26">
        <v>3</v>
      </c>
      <c r="F41" s="11">
        <f t="shared" si="0"/>
        <v>0.70763888888888871</v>
      </c>
      <c r="H41" s="86"/>
      <c r="I41" s="2"/>
    </row>
    <row r="42" spans="1:255" customFormat="1" ht="15" customHeight="1" x14ac:dyDescent="0.25">
      <c r="A42" s="92">
        <v>4.17</v>
      </c>
      <c r="B42" s="2" t="s">
        <v>3</v>
      </c>
      <c r="C42" s="26" t="s">
        <v>32</v>
      </c>
      <c r="D42" s="26" t="s">
        <v>184</v>
      </c>
      <c r="E42" s="26">
        <v>3</v>
      </c>
      <c r="F42" s="11">
        <f t="shared" si="0"/>
        <v>0.70972222222222203</v>
      </c>
      <c r="H42" s="86"/>
      <c r="I42" s="2"/>
    </row>
    <row r="43" spans="1:255" customFormat="1" ht="15" customHeight="1" x14ac:dyDescent="0.25">
      <c r="A43" s="92">
        <v>4.18</v>
      </c>
      <c r="B43" s="2" t="s">
        <v>3</v>
      </c>
      <c r="C43" s="26" t="s">
        <v>33</v>
      </c>
      <c r="D43" s="26" t="s">
        <v>25</v>
      </c>
      <c r="E43" s="26">
        <v>3</v>
      </c>
      <c r="F43" s="11">
        <f t="shared" si="0"/>
        <v>0.71180555555555536</v>
      </c>
      <c r="H43" s="86"/>
      <c r="I43" s="2"/>
    </row>
    <row r="44" spans="1:255" customFormat="1" ht="15" customHeight="1" x14ac:dyDescent="0.25">
      <c r="A44" s="92">
        <v>4.1900000000000004</v>
      </c>
      <c r="B44" s="2" t="s">
        <v>3</v>
      </c>
      <c r="C44" s="26" t="s">
        <v>34</v>
      </c>
      <c r="D44" s="26" t="s">
        <v>203</v>
      </c>
      <c r="E44" s="26">
        <v>3</v>
      </c>
      <c r="F44" s="11">
        <f t="shared" si="0"/>
        <v>0.71388888888888868</v>
      </c>
      <c r="H44" s="86"/>
      <c r="I44" s="2"/>
    </row>
    <row r="45" spans="1:255" customFormat="1" ht="15" customHeight="1" x14ac:dyDescent="0.25">
      <c r="A45" s="4"/>
      <c r="B45" s="8"/>
      <c r="D45" s="2"/>
      <c r="E45" s="1"/>
      <c r="F45" s="11">
        <f t="shared" si="0"/>
        <v>0.71597222222222201</v>
      </c>
      <c r="H45" s="83"/>
      <c r="I45" s="89"/>
    </row>
    <row r="46" spans="1:255" customFormat="1" ht="15" customHeight="1" x14ac:dyDescent="0.25">
      <c r="A46" s="4" t="s">
        <v>45</v>
      </c>
      <c r="B46" s="2" t="str">
        <f>'WG Opening'!B54</f>
        <v>*</v>
      </c>
      <c r="C46" s="2" t="str">
        <f>'WG Opening'!C54</f>
        <v>NEW BUSINESS</v>
      </c>
      <c r="D46" s="2" t="str">
        <f>'WG Opening'!D54</f>
        <v>Powell</v>
      </c>
      <c r="E46" s="1">
        <v>1</v>
      </c>
      <c r="F46" s="11">
        <f t="shared" si="0"/>
        <v>0.71597222222222201</v>
      </c>
      <c r="H46" s="83"/>
      <c r="I46" s="89"/>
    </row>
    <row r="47" spans="1:255" customFormat="1" ht="15" customHeight="1" x14ac:dyDescent="0.25">
      <c r="B47" s="2"/>
      <c r="C47" s="22"/>
      <c r="D47" s="2"/>
      <c r="E47" s="1"/>
      <c r="F47" s="11">
        <f t="shared" si="0"/>
        <v>0.71666666666666645</v>
      </c>
      <c r="H47" s="83"/>
      <c r="I47" s="89"/>
    </row>
    <row r="48" spans="1:255" customFormat="1" ht="15" x14ac:dyDescent="0.25">
      <c r="A48" s="4" t="s">
        <v>135</v>
      </c>
      <c r="B48" s="2" t="str">
        <f>'WG Opening'!B56</f>
        <v>*</v>
      </c>
      <c r="C48" s="2" t="str">
        <f>'WG Opening'!C56</f>
        <v>AOB</v>
      </c>
      <c r="D48" s="2" t="str">
        <f>'WG Opening'!D56</f>
        <v>Powell</v>
      </c>
      <c r="E48" s="1">
        <v>1</v>
      </c>
      <c r="F48" s="11">
        <f t="shared" si="0"/>
        <v>0.71666666666666645</v>
      </c>
      <c r="H48" s="83"/>
      <c r="I48" s="89"/>
    </row>
    <row r="49" spans="1:255" customFormat="1" ht="15" x14ac:dyDescent="0.25">
      <c r="A49" s="4"/>
      <c r="B49" s="2"/>
      <c r="C49" s="31"/>
      <c r="D49" s="2"/>
      <c r="E49" s="1"/>
      <c r="F49" s="11">
        <f t="shared" si="0"/>
        <v>0.71736111111111089</v>
      </c>
      <c r="H49" s="83"/>
      <c r="I49" s="89"/>
    </row>
    <row r="50" spans="1:255" customFormat="1" ht="15" x14ac:dyDescent="0.25">
      <c r="A50" s="4" t="s">
        <v>48</v>
      </c>
      <c r="B50" s="2" t="s">
        <v>2</v>
      </c>
      <c r="C50" s="22" t="s">
        <v>8</v>
      </c>
      <c r="D50" s="2" t="str">
        <f>'WG Opening'!D58</f>
        <v>Powell</v>
      </c>
      <c r="E50" s="1">
        <v>1</v>
      </c>
      <c r="F50" s="11">
        <f t="shared" si="0"/>
        <v>0.71736111111111089</v>
      </c>
      <c r="H50" s="83"/>
      <c r="I50" s="89"/>
    </row>
    <row r="51" spans="1:255" customFormat="1" ht="15" x14ac:dyDescent="0.25">
      <c r="A51" s="4"/>
      <c r="B51" s="2"/>
      <c r="C51" s="22"/>
      <c r="D51" s="22"/>
      <c r="E51" s="1"/>
      <c r="F51" s="11">
        <f t="shared" si="0"/>
        <v>0.71805555555555534</v>
      </c>
      <c r="H51" s="83"/>
      <c r="I51" s="89"/>
    </row>
    <row r="52" spans="1:255" customFormat="1" ht="15" x14ac:dyDescent="0.25">
      <c r="A52" s="3"/>
      <c r="B52" s="2"/>
      <c r="C52" s="1"/>
      <c r="D52" s="1"/>
      <c r="E52" s="1"/>
      <c r="F52" s="25"/>
      <c r="H52" s="83"/>
      <c r="I52" s="89"/>
    </row>
    <row r="53" spans="1:255" ht="15" customHeight="1" x14ac:dyDescent="0.25">
      <c r="A53" s="21"/>
      <c r="B53" s="2" t="s">
        <v>5</v>
      </c>
      <c r="C53" s="14" t="str">
        <f>'WG Opening'!C61</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25">
      <c r="A54" s="21" t="s">
        <v>5</v>
      </c>
      <c r="B54" s="2"/>
      <c r="C54" s="14" t="str">
        <f>'WG Opening'!C62</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6" x14ac:dyDescent="0.25">
      <c r="A55" s="21"/>
      <c r="B55" s="2"/>
      <c r="C55" s="14" t="str">
        <f>'WG Opening'!C63</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6">
    <mergeCell ref="I24:I25"/>
    <mergeCell ref="H23:I23"/>
    <mergeCell ref="E3:F3"/>
    <mergeCell ref="A1:F1"/>
    <mergeCell ref="A2:F2"/>
    <mergeCell ref="H24:H25"/>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99" customWidth="1"/>
    <col min="2" max="19" width="5.08203125" style="99" customWidth="1"/>
    <col min="20" max="25" width="3.08203125" style="99" customWidth="1"/>
    <col min="26" max="248" width="7.83203125" style="99"/>
    <col min="249" max="249" width="0.33203125" style="99" customWidth="1"/>
    <col min="250" max="250" width="9.75" style="99" customWidth="1"/>
    <col min="251" max="251" width="0.33203125" style="99" customWidth="1"/>
    <col min="252" max="252" width="7" style="99" customWidth="1"/>
    <col min="253" max="253" width="5" style="99" customWidth="1"/>
    <col min="254" max="254" width="0.33203125" style="99" customWidth="1"/>
    <col min="255" max="259" width="4.83203125" style="99" customWidth="1"/>
    <col min="260" max="260" width="0.33203125" style="99" customWidth="1"/>
    <col min="261" max="265" width="4.83203125" style="99" customWidth="1"/>
    <col min="266" max="266" width="0.33203125" style="99" customWidth="1"/>
    <col min="267" max="271" width="4.83203125" style="99" customWidth="1"/>
    <col min="272" max="272" width="0.33203125" style="99" customWidth="1"/>
    <col min="273" max="277" width="4.83203125" style="99" customWidth="1"/>
    <col min="278" max="278" width="0.33203125" style="99" customWidth="1"/>
    <col min="279" max="281" width="4" style="99" customWidth="1"/>
    <col min="282" max="282" width="0.33203125" style="99" customWidth="1"/>
    <col min="283" max="504" width="7.83203125" style="99"/>
    <col min="505" max="505" width="0.33203125" style="99" customWidth="1"/>
    <col min="506" max="506" width="9.75" style="99" customWidth="1"/>
    <col min="507" max="507" width="0.33203125" style="99" customWidth="1"/>
    <col min="508" max="508" width="7" style="99" customWidth="1"/>
    <col min="509" max="509" width="5" style="99" customWidth="1"/>
    <col min="510" max="510" width="0.33203125" style="99" customWidth="1"/>
    <col min="511" max="515" width="4.83203125" style="99" customWidth="1"/>
    <col min="516" max="516" width="0.33203125" style="99" customWidth="1"/>
    <col min="517" max="521" width="4.83203125" style="99" customWidth="1"/>
    <col min="522" max="522" width="0.33203125" style="99" customWidth="1"/>
    <col min="523" max="527" width="4.83203125" style="99" customWidth="1"/>
    <col min="528" max="528" width="0.33203125" style="99" customWidth="1"/>
    <col min="529" max="533" width="4.83203125" style="99" customWidth="1"/>
    <col min="534" max="534" width="0.33203125" style="99" customWidth="1"/>
    <col min="535" max="537" width="4" style="99" customWidth="1"/>
    <col min="538" max="538" width="0.33203125" style="99" customWidth="1"/>
    <col min="539" max="760" width="7.83203125" style="99"/>
    <col min="761" max="761" width="0.33203125" style="99" customWidth="1"/>
    <col min="762" max="762" width="9.75" style="99" customWidth="1"/>
    <col min="763" max="763" width="0.33203125" style="99" customWidth="1"/>
    <col min="764" max="764" width="7" style="99" customWidth="1"/>
    <col min="765" max="765" width="5" style="99" customWidth="1"/>
    <col min="766" max="766" width="0.33203125" style="99" customWidth="1"/>
    <col min="767" max="771" width="4.83203125" style="99" customWidth="1"/>
    <col min="772" max="772" width="0.33203125" style="99" customWidth="1"/>
    <col min="773" max="777" width="4.83203125" style="99" customWidth="1"/>
    <col min="778" max="778" width="0.33203125" style="99" customWidth="1"/>
    <col min="779" max="783" width="4.83203125" style="99" customWidth="1"/>
    <col min="784" max="784" width="0.33203125" style="99" customWidth="1"/>
    <col min="785" max="789" width="4.83203125" style="99" customWidth="1"/>
    <col min="790" max="790" width="0.33203125" style="99" customWidth="1"/>
    <col min="791" max="793" width="4" style="99" customWidth="1"/>
    <col min="794" max="794" width="0.33203125" style="99" customWidth="1"/>
    <col min="795" max="1016" width="7.83203125" style="99"/>
    <col min="1017" max="1017" width="0.33203125" style="99" customWidth="1"/>
    <col min="1018" max="1018" width="9.75" style="99" customWidth="1"/>
    <col min="1019" max="1019" width="0.33203125" style="99" customWidth="1"/>
    <col min="1020" max="1020" width="7" style="99" customWidth="1"/>
    <col min="1021" max="1021" width="5" style="99" customWidth="1"/>
    <col min="1022" max="1022" width="0.33203125" style="99" customWidth="1"/>
    <col min="1023" max="1027" width="4.83203125" style="99" customWidth="1"/>
    <col min="1028" max="1028" width="0.33203125" style="99" customWidth="1"/>
    <col min="1029" max="1033" width="4.83203125" style="99" customWidth="1"/>
    <col min="1034" max="1034" width="0.33203125" style="99" customWidth="1"/>
    <col min="1035" max="1039" width="4.83203125" style="99" customWidth="1"/>
    <col min="1040" max="1040" width="0.33203125" style="99" customWidth="1"/>
    <col min="1041" max="1045" width="4.83203125" style="99" customWidth="1"/>
    <col min="1046" max="1046" width="0.33203125" style="99" customWidth="1"/>
    <col min="1047" max="1049" width="4" style="99" customWidth="1"/>
    <col min="1050" max="1050" width="0.33203125" style="99" customWidth="1"/>
    <col min="1051" max="1272" width="7.83203125" style="99"/>
    <col min="1273" max="1273" width="0.33203125" style="99" customWidth="1"/>
    <col min="1274" max="1274" width="9.75" style="99" customWidth="1"/>
    <col min="1275" max="1275" width="0.33203125" style="99" customWidth="1"/>
    <col min="1276" max="1276" width="7" style="99" customWidth="1"/>
    <col min="1277" max="1277" width="5" style="99" customWidth="1"/>
    <col min="1278" max="1278" width="0.33203125" style="99" customWidth="1"/>
    <col min="1279" max="1283" width="4.83203125" style="99" customWidth="1"/>
    <col min="1284" max="1284" width="0.33203125" style="99" customWidth="1"/>
    <col min="1285" max="1289" width="4.83203125" style="99" customWidth="1"/>
    <col min="1290" max="1290" width="0.33203125" style="99" customWidth="1"/>
    <col min="1291" max="1295" width="4.83203125" style="99" customWidth="1"/>
    <col min="1296" max="1296" width="0.33203125" style="99" customWidth="1"/>
    <col min="1297" max="1301" width="4.83203125" style="99" customWidth="1"/>
    <col min="1302" max="1302" width="0.33203125" style="99" customWidth="1"/>
    <col min="1303" max="1305" width="4" style="99" customWidth="1"/>
    <col min="1306" max="1306" width="0.33203125" style="99" customWidth="1"/>
    <col min="1307" max="1528" width="7.83203125" style="99"/>
    <col min="1529" max="1529" width="0.33203125" style="99" customWidth="1"/>
    <col min="1530" max="1530" width="9.75" style="99" customWidth="1"/>
    <col min="1531" max="1531" width="0.33203125" style="99" customWidth="1"/>
    <col min="1532" max="1532" width="7" style="99" customWidth="1"/>
    <col min="1533" max="1533" width="5" style="99" customWidth="1"/>
    <col min="1534" max="1534" width="0.33203125" style="99" customWidth="1"/>
    <col min="1535" max="1539" width="4.83203125" style="99" customWidth="1"/>
    <col min="1540" max="1540" width="0.33203125" style="99" customWidth="1"/>
    <col min="1541" max="1545" width="4.83203125" style="99" customWidth="1"/>
    <col min="1546" max="1546" width="0.33203125" style="99" customWidth="1"/>
    <col min="1547" max="1551" width="4.83203125" style="99" customWidth="1"/>
    <col min="1552" max="1552" width="0.33203125" style="99" customWidth="1"/>
    <col min="1553" max="1557" width="4.83203125" style="99" customWidth="1"/>
    <col min="1558" max="1558" width="0.33203125" style="99" customWidth="1"/>
    <col min="1559" max="1561" width="4" style="99" customWidth="1"/>
    <col min="1562" max="1562" width="0.33203125" style="99" customWidth="1"/>
    <col min="1563" max="1784" width="7.83203125" style="99"/>
    <col min="1785" max="1785" width="0.33203125" style="99" customWidth="1"/>
    <col min="1786" max="1786" width="9.75" style="99" customWidth="1"/>
    <col min="1787" max="1787" width="0.33203125" style="99" customWidth="1"/>
    <col min="1788" max="1788" width="7" style="99" customWidth="1"/>
    <col min="1789" max="1789" width="5" style="99" customWidth="1"/>
    <col min="1790" max="1790" width="0.33203125" style="99" customWidth="1"/>
    <col min="1791" max="1795" width="4.83203125" style="99" customWidth="1"/>
    <col min="1796" max="1796" width="0.33203125" style="99" customWidth="1"/>
    <col min="1797" max="1801" width="4.83203125" style="99" customWidth="1"/>
    <col min="1802" max="1802" width="0.33203125" style="99" customWidth="1"/>
    <col min="1803" max="1807" width="4.83203125" style="99" customWidth="1"/>
    <col min="1808" max="1808" width="0.33203125" style="99" customWidth="1"/>
    <col min="1809" max="1813" width="4.83203125" style="99" customWidth="1"/>
    <col min="1814" max="1814" width="0.33203125" style="99" customWidth="1"/>
    <col min="1815" max="1817" width="4" style="99" customWidth="1"/>
    <col min="1818" max="1818" width="0.33203125" style="99" customWidth="1"/>
    <col min="1819" max="2040" width="7.83203125" style="99"/>
    <col min="2041" max="2041" width="0.33203125" style="99" customWidth="1"/>
    <col min="2042" max="2042" width="9.75" style="99" customWidth="1"/>
    <col min="2043" max="2043" width="0.33203125" style="99" customWidth="1"/>
    <col min="2044" max="2044" width="7" style="99" customWidth="1"/>
    <col min="2045" max="2045" width="5" style="99" customWidth="1"/>
    <col min="2046" max="2046" width="0.33203125" style="99" customWidth="1"/>
    <col min="2047" max="2051" width="4.83203125" style="99" customWidth="1"/>
    <col min="2052" max="2052" width="0.33203125" style="99" customWidth="1"/>
    <col min="2053" max="2057" width="4.83203125" style="99" customWidth="1"/>
    <col min="2058" max="2058" width="0.33203125" style="99" customWidth="1"/>
    <col min="2059" max="2063" width="4.83203125" style="99" customWidth="1"/>
    <col min="2064" max="2064" width="0.33203125" style="99" customWidth="1"/>
    <col min="2065" max="2069" width="4.83203125" style="99" customWidth="1"/>
    <col min="2070" max="2070" width="0.33203125" style="99" customWidth="1"/>
    <col min="2071" max="2073" width="4" style="99" customWidth="1"/>
    <col min="2074" max="2074" width="0.33203125" style="99" customWidth="1"/>
    <col min="2075" max="2296" width="7.83203125" style="99"/>
    <col min="2297" max="2297" width="0.33203125" style="99" customWidth="1"/>
    <col min="2298" max="2298" width="9.75" style="99" customWidth="1"/>
    <col min="2299" max="2299" width="0.33203125" style="99" customWidth="1"/>
    <col min="2300" max="2300" width="7" style="99" customWidth="1"/>
    <col min="2301" max="2301" width="5" style="99" customWidth="1"/>
    <col min="2302" max="2302" width="0.33203125" style="99" customWidth="1"/>
    <col min="2303" max="2307" width="4.83203125" style="99" customWidth="1"/>
    <col min="2308" max="2308" width="0.33203125" style="99" customWidth="1"/>
    <col min="2309" max="2313" width="4.83203125" style="99" customWidth="1"/>
    <col min="2314" max="2314" width="0.33203125" style="99" customWidth="1"/>
    <col min="2315" max="2319" width="4.83203125" style="99" customWidth="1"/>
    <col min="2320" max="2320" width="0.33203125" style="99" customWidth="1"/>
    <col min="2321" max="2325" width="4.83203125" style="99" customWidth="1"/>
    <col min="2326" max="2326" width="0.33203125" style="99" customWidth="1"/>
    <col min="2327" max="2329" width="4" style="99" customWidth="1"/>
    <col min="2330" max="2330" width="0.33203125" style="99" customWidth="1"/>
    <col min="2331" max="2552" width="7.83203125" style="99"/>
    <col min="2553" max="2553" width="0.33203125" style="99" customWidth="1"/>
    <col min="2554" max="2554" width="9.75" style="99" customWidth="1"/>
    <col min="2555" max="2555" width="0.33203125" style="99" customWidth="1"/>
    <col min="2556" max="2556" width="7" style="99" customWidth="1"/>
    <col min="2557" max="2557" width="5" style="99" customWidth="1"/>
    <col min="2558" max="2558" width="0.33203125" style="99" customWidth="1"/>
    <col min="2559" max="2563" width="4.83203125" style="99" customWidth="1"/>
    <col min="2564" max="2564" width="0.33203125" style="99" customWidth="1"/>
    <col min="2565" max="2569" width="4.83203125" style="99" customWidth="1"/>
    <col min="2570" max="2570" width="0.33203125" style="99" customWidth="1"/>
    <col min="2571" max="2575" width="4.83203125" style="99" customWidth="1"/>
    <col min="2576" max="2576" width="0.33203125" style="99" customWidth="1"/>
    <col min="2577" max="2581" width="4.83203125" style="99" customWidth="1"/>
    <col min="2582" max="2582" width="0.33203125" style="99" customWidth="1"/>
    <col min="2583" max="2585" width="4" style="99" customWidth="1"/>
    <col min="2586" max="2586" width="0.33203125" style="99" customWidth="1"/>
    <col min="2587" max="2808" width="7.83203125" style="99"/>
    <col min="2809" max="2809" width="0.33203125" style="99" customWidth="1"/>
    <col min="2810" max="2810" width="9.75" style="99" customWidth="1"/>
    <col min="2811" max="2811" width="0.33203125" style="99" customWidth="1"/>
    <col min="2812" max="2812" width="7" style="99" customWidth="1"/>
    <col min="2813" max="2813" width="5" style="99" customWidth="1"/>
    <col min="2814" max="2814" width="0.33203125" style="99" customWidth="1"/>
    <col min="2815" max="2819" width="4.83203125" style="99" customWidth="1"/>
    <col min="2820" max="2820" width="0.33203125" style="99" customWidth="1"/>
    <col min="2821" max="2825" width="4.83203125" style="99" customWidth="1"/>
    <col min="2826" max="2826" width="0.33203125" style="99" customWidth="1"/>
    <col min="2827" max="2831" width="4.83203125" style="99" customWidth="1"/>
    <col min="2832" max="2832" width="0.33203125" style="99" customWidth="1"/>
    <col min="2833" max="2837" width="4.83203125" style="99" customWidth="1"/>
    <col min="2838" max="2838" width="0.33203125" style="99" customWidth="1"/>
    <col min="2839" max="2841" width="4" style="99" customWidth="1"/>
    <col min="2842" max="2842" width="0.33203125" style="99" customWidth="1"/>
    <col min="2843" max="3064" width="7.83203125" style="99"/>
    <col min="3065" max="3065" width="0.33203125" style="99" customWidth="1"/>
    <col min="3066" max="3066" width="9.75" style="99" customWidth="1"/>
    <col min="3067" max="3067" width="0.33203125" style="99" customWidth="1"/>
    <col min="3068" max="3068" width="7" style="99" customWidth="1"/>
    <col min="3069" max="3069" width="5" style="99" customWidth="1"/>
    <col min="3070" max="3070" width="0.33203125" style="99" customWidth="1"/>
    <col min="3071" max="3075" width="4.83203125" style="99" customWidth="1"/>
    <col min="3076" max="3076" width="0.33203125" style="99" customWidth="1"/>
    <col min="3077" max="3081" width="4.83203125" style="99" customWidth="1"/>
    <col min="3082" max="3082" width="0.33203125" style="99" customWidth="1"/>
    <col min="3083" max="3087" width="4.83203125" style="99" customWidth="1"/>
    <col min="3088" max="3088" width="0.33203125" style="99" customWidth="1"/>
    <col min="3089" max="3093" width="4.83203125" style="99" customWidth="1"/>
    <col min="3094" max="3094" width="0.33203125" style="99" customWidth="1"/>
    <col min="3095" max="3097" width="4" style="99" customWidth="1"/>
    <col min="3098" max="3098" width="0.33203125" style="99" customWidth="1"/>
    <col min="3099" max="3320" width="7.83203125" style="99"/>
    <col min="3321" max="3321" width="0.33203125" style="99" customWidth="1"/>
    <col min="3322" max="3322" width="9.75" style="99" customWidth="1"/>
    <col min="3323" max="3323" width="0.33203125" style="99" customWidth="1"/>
    <col min="3324" max="3324" width="7" style="99" customWidth="1"/>
    <col min="3325" max="3325" width="5" style="99" customWidth="1"/>
    <col min="3326" max="3326" width="0.33203125" style="99" customWidth="1"/>
    <col min="3327" max="3331" width="4.83203125" style="99" customWidth="1"/>
    <col min="3332" max="3332" width="0.33203125" style="99" customWidth="1"/>
    <col min="3333" max="3337" width="4.83203125" style="99" customWidth="1"/>
    <col min="3338" max="3338" width="0.33203125" style="99" customWidth="1"/>
    <col min="3339" max="3343" width="4.83203125" style="99" customWidth="1"/>
    <col min="3344" max="3344" width="0.33203125" style="99" customWidth="1"/>
    <col min="3345" max="3349" width="4.83203125" style="99" customWidth="1"/>
    <col min="3350" max="3350" width="0.33203125" style="99" customWidth="1"/>
    <col min="3351" max="3353" width="4" style="99" customWidth="1"/>
    <col min="3354" max="3354" width="0.33203125" style="99" customWidth="1"/>
    <col min="3355" max="3576" width="7.83203125" style="99"/>
    <col min="3577" max="3577" width="0.33203125" style="99" customWidth="1"/>
    <col min="3578" max="3578" width="9.75" style="99" customWidth="1"/>
    <col min="3579" max="3579" width="0.33203125" style="99" customWidth="1"/>
    <col min="3580" max="3580" width="7" style="99" customWidth="1"/>
    <col min="3581" max="3581" width="5" style="99" customWidth="1"/>
    <col min="3582" max="3582" width="0.33203125" style="99" customWidth="1"/>
    <col min="3583" max="3587" width="4.83203125" style="99" customWidth="1"/>
    <col min="3588" max="3588" width="0.33203125" style="99" customWidth="1"/>
    <col min="3589" max="3593" width="4.83203125" style="99" customWidth="1"/>
    <col min="3594" max="3594" width="0.33203125" style="99" customWidth="1"/>
    <col min="3595" max="3599" width="4.83203125" style="99" customWidth="1"/>
    <col min="3600" max="3600" width="0.33203125" style="99" customWidth="1"/>
    <col min="3601" max="3605" width="4.83203125" style="99" customWidth="1"/>
    <col min="3606" max="3606" width="0.33203125" style="99" customWidth="1"/>
    <col min="3607" max="3609" width="4" style="99" customWidth="1"/>
    <col min="3610" max="3610" width="0.33203125" style="99" customWidth="1"/>
    <col min="3611" max="3832" width="7.83203125" style="99"/>
    <col min="3833" max="3833" width="0.33203125" style="99" customWidth="1"/>
    <col min="3834" max="3834" width="9.75" style="99" customWidth="1"/>
    <col min="3835" max="3835" width="0.33203125" style="99" customWidth="1"/>
    <col min="3836" max="3836" width="7" style="99" customWidth="1"/>
    <col min="3837" max="3837" width="5" style="99" customWidth="1"/>
    <col min="3838" max="3838" width="0.33203125" style="99" customWidth="1"/>
    <col min="3839" max="3843" width="4.83203125" style="99" customWidth="1"/>
    <col min="3844" max="3844" width="0.33203125" style="99" customWidth="1"/>
    <col min="3845" max="3849" width="4.83203125" style="99" customWidth="1"/>
    <col min="3850" max="3850" width="0.33203125" style="99" customWidth="1"/>
    <col min="3851" max="3855" width="4.83203125" style="99" customWidth="1"/>
    <col min="3856" max="3856" width="0.33203125" style="99" customWidth="1"/>
    <col min="3857" max="3861" width="4.83203125" style="99" customWidth="1"/>
    <col min="3862" max="3862" width="0.33203125" style="99" customWidth="1"/>
    <col min="3863" max="3865" width="4" style="99" customWidth="1"/>
    <col min="3866" max="3866" width="0.33203125" style="99" customWidth="1"/>
    <col min="3867" max="4088" width="7.83203125" style="99"/>
    <col min="4089" max="4089" width="0.33203125" style="99" customWidth="1"/>
    <col min="4090" max="4090" width="9.75" style="99" customWidth="1"/>
    <col min="4091" max="4091" width="0.33203125" style="99" customWidth="1"/>
    <col min="4092" max="4092" width="7" style="99" customWidth="1"/>
    <col min="4093" max="4093" width="5" style="99" customWidth="1"/>
    <col min="4094" max="4094" width="0.33203125" style="99" customWidth="1"/>
    <col min="4095" max="4099" width="4.83203125" style="99" customWidth="1"/>
    <col min="4100" max="4100" width="0.33203125" style="99" customWidth="1"/>
    <col min="4101" max="4105" width="4.83203125" style="99" customWidth="1"/>
    <col min="4106" max="4106" width="0.33203125" style="99" customWidth="1"/>
    <col min="4107" max="4111" width="4.83203125" style="99" customWidth="1"/>
    <col min="4112" max="4112" width="0.33203125" style="99" customWidth="1"/>
    <col min="4113" max="4117" width="4.83203125" style="99" customWidth="1"/>
    <col min="4118" max="4118" width="0.33203125" style="99" customWidth="1"/>
    <col min="4119" max="4121" width="4" style="99" customWidth="1"/>
    <col min="4122" max="4122" width="0.33203125" style="99" customWidth="1"/>
    <col min="4123" max="4344" width="7.83203125" style="99"/>
    <col min="4345" max="4345" width="0.33203125" style="99" customWidth="1"/>
    <col min="4346" max="4346" width="9.75" style="99" customWidth="1"/>
    <col min="4347" max="4347" width="0.33203125" style="99" customWidth="1"/>
    <col min="4348" max="4348" width="7" style="99" customWidth="1"/>
    <col min="4349" max="4349" width="5" style="99" customWidth="1"/>
    <col min="4350" max="4350" width="0.33203125" style="99" customWidth="1"/>
    <col min="4351" max="4355" width="4.83203125" style="99" customWidth="1"/>
    <col min="4356" max="4356" width="0.33203125" style="99" customWidth="1"/>
    <col min="4357" max="4361" width="4.83203125" style="99" customWidth="1"/>
    <col min="4362" max="4362" width="0.33203125" style="99" customWidth="1"/>
    <col min="4363" max="4367" width="4.83203125" style="99" customWidth="1"/>
    <col min="4368" max="4368" width="0.33203125" style="99" customWidth="1"/>
    <col min="4369" max="4373" width="4.83203125" style="99" customWidth="1"/>
    <col min="4374" max="4374" width="0.33203125" style="99" customWidth="1"/>
    <col min="4375" max="4377" width="4" style="99" customWidth="1"/>
    <col min="4378" max="4378" width="0.33203125" style="99" customWidth="1"/>
    <col min="4379" max="4600" width="7.83203125" style="99"/>
    <col min="4601" max="4601" width="0.33203125" style="99" customWidth="1"/>
    <col min="4602" max="4602" width="9.75" style="99" customWidth="1"/>
    <col min="4603" max="4603" width="0.33203125" style="99" customWidth="1"/>
    <col min="4604" max="4604" width="7" style="99" customWidth="1"/>
    <col min="4605" max="4605" width="5" style="99" customWidth="1"/>
    <col min="4606" max="4606" width="0.33203125" style="99" customWidth="1"/>
    <col min="4607" max="4611" width="4.83203125" style="99" customWidth="1"/>
    <col min="4612" max="4612" width="0.33203125" style="99" customWidth="1"/>
    <col min="4613" max="4617" width="4.83203125" style="99" customWidth="1"/>
    <col min="4618" max="4618" width="0.33203125" style="99" customWidth="1"/>
    <col min="4619" max="4623" width="4.83203125" style="99" customWidth="1"/>
    <col min="4624" max="4624" width="0.33203125" style="99" customWidth="1"/>
    <col min="4625" max="4629" width="4.83203125" style="99" customWidth="1"/>
    <col min="4630" max="4630" width="0.33203125" style="99" customWidth="1"/>
    <col min="4631" max="4633" width="4" style="99" customWidth="1"/>
    <col min="4634" max="4634" width="0.33203125" style="99" customWidth="1"/>
    <col min="4635" max="4856" width="7.83203125" style="99"/>
    <col min="4857" max="4857" width="0.33203125" style="99" customWidth="1"/>
    <col min="4858" max="4858" width="9.75" style="99" customWidth="1"/>
    <col min="4859" max="4859" width="0.33203125" style="99" customWidth="1"/>
    <col min="4860" max="4860" width="7" style="99" customWidth="1"/>
    <col min="4861" max="4861" width="5" style="99" customWidth="1"/>
    <col min="4862" max="4862" width="0.33203125" style="99" customWidth="1"/>
    <col min="4863" max="4867" width="4.83203125" style="99" customWidth="1"/>
    <col min="4868" max="4868" width="0.33203125" style="99" customWidth="1"/>
    <col min="4869" max="4873" width="4.83203125" style="99" customWidth="1"/>
    <col min="4874" max="4874" width="0.33203125" style="99" customWidth="1"/>
    <col min="4875" max="4879" width="4.83203125" style="99" customWidth="1"/>
    <col min="4880" max="4880" width="0.33203125" style="99" customWidth="1"/>
    <col min="4881" max="4885" width="4.83203125" style="99" customWidth="1"/>
    <col min="4886" max="4886" width="0.33203125" style="99" customWidth="1"/>
    <col min="4887" max="4889" width="4" style="99" customWidth="1"/>
    <col min="4890" max="4890" width="0.33203125" style="99" customWidth="1"/>
    <col min="4891" max="5112" width="7.83203125" style="99"/>
    <col min="5113" max="5113" width="0.33203125" style="99" customWidth="1"/>
    <col min="5114" max="5114" width="9.75" style="99" customWidth="1"/>
    <col min="5115" max="5115" width="0.33203125" style="99" customWidth="1"/>
    <col min="5116" max="5116" width="7" style="99" customWidth="1"/>
    <col min="5117" max="5117" width="5" style="99" customWidth="1"/>
    <col min="5118" max="5118" width="0.33203125" style="99" customWidth="1"/>
    <col min="5119" max="5123" width="4.83203125" style="99" customWidth="1"/>
    <col min="5124" max="5124" width="0.33203125" style="99" customWidth="1"/>
    <col min="5125" max="5129" width="4.83203125" style="99" customWidth="1"/>
    <col min="5130" max="5130" width="0.33203125" style="99" customWidth="1"/>
    <col min="5131" max="5135" width="4.83203125" style="99" customWidth="1"/>
    <col min="5136" max="5136" width="0.33203125" style="99" customWidth="1"/>
    <col min="5137" max="5141" width="4.83203125" style="99" customWidth="1"/>
    <col min="5142" max="5142" width="0.33203125" style="99" customWidth="1"/>
    <col min="5143" max="5145" width="4" style="99" customWidth="1"/>
    <col min="5146" max="5146" width="0.33203125" style="99" customWidth="1"/>
    <col min="5147" max="5368" width="7.83203125" style="99"/>
    <col min="5369" max="5369" width="0.33203125" style="99" customWidth="1"/>
    <col min="5370" max="5370" width="9.75" style="99" customWidth="1"/>
    <col min="5371" max="5371" width="0.33203125" style="99" customWidth="1"/>
    <col min="5372" max="5372" width="7" style="99" customWidth="1"/>
    <col min="5373" max="5373" width="5" style="99" customWidth="1"/>
    <col min="5374" max="5374" width="0.33203125" style="99" customWidth="1"/>
    <col min="5375" max="5379" width="4.83203125" style="99" customWidth="1"/>
    <col min="5380" max="5380" width="0.33203125" style="99" customWidth="1"/>
    <col min="5381" max="5385" width="4.83203125" style="99" customWidth="1"/>
    <col min="5386" max="5386" width="0.33203125" style="99" customWidth="1"/>
    <col min="5387" max="5391" width="4.83203125" style="99" customWidth="1"/>
    <col min="5392" max="5392" width="0.33203125" style="99" customWidth="1"/>
    <col min="5393" max="5397" width="4.83203125" style="99" customWidth="1"/>
    <col min="5398" max="5398" width="0.33203125" style="99" customWidth="1"/>
    <col min="5399" max="5401" width="4" style="99" customWidth="1"/>
    <col min="5402" max="5402" width="0.33203125" style="99" customWidth="1"/>
    <col min="5403" max="5624" width="7.83203125" style="99"/>
    <col min="5625" max="5625" width="0.33203125" style="99" customWidth="1"/>
    <col min="5626" max="5626" width="9.75" style="99" customWidth="1"/>
    <col min="5627" max="5627" width="0.33203125" style="99" customWidth="1"/>
    <col min="5628" max="5628" width="7" style="99" customWidth="1"/>
    <col min="5629" max="5629" width="5" style="99" customWidth="1"/>
    <col min="5630" max="5630" width="0.33203125" style="99" customWidth="1"/>
    <col min="5631" max="5635" width="4.83203125" style="99" customWidth="1"/>
    <col min="5636" max="5636" width="0.33203125" style="99" customWidth="1"/>
    <col min="5637" max="5641" width="4.83203125" style="99" customWidth="1"/>
    <col min="5642" max="5642" width="0.33203125" style="99" customWidth="1"/>
    <col min="5643" max="5647" width="4.83203125" style="99" customWidth="1"/>
    <col min="5648" max="5648" width="0.33203125" style="99" customWidth="1"/>
    <col min="5649" max="5653" width="4.83203125" style="99" customWidth="1"/>
    <col min="5654" max="5654" width="0.33203125" style="99" customWidth="1"/>
    <col min="5655" max="5657" width="4" style="99" customWidth="1"/>
    <col min="5658" max="5658" width="0.33203125" style="99" customWidth="1"/>
    <col min="5659" max="5880" width="7.83203125" style="99"/>
    <col min="5881" max="5881" width="0.33203125" style="99" customWidth="1"/>
    <col min="5882" max="5882" width="9.75" style="99" customWidth="1"/>
    <col min="5883" max="5883" width="0.33203125" style="99" customWidth="1"/>
    <col min="5884" max="5884" width="7" style="99" customWidth="1"/>
    <col min="5885" max="5885" width="5" style="99" customWidth="1"/>
    <col min="5886" max="5886" width="0.33203125" style="99" customWidth="1"/>
    <col min="5887" max="5891" width="4.83203125" style="99" customWidth="1"/>
    <col min="5892" max="5892" width="0.33203125" style="99" customWidth="1"/>
    <col min="5893" max="5897" width="4.83203125" style="99" customWidth="1"/>
    <col min="5898" max="5898" width="0.33203125" style="99" customWidth="1"/>
    <col min="5899" max="5903" width="4.83203125" style="99" customWidth="1"/>
    <col min="5904" max="5904" width="0.33203125" style="99" customWidth="1"/>
    <col min="5905" max="5909" width="4.83203125" style="99" customWidth="1"/>
    <col min="5910" max="5910" width="0.33203125" style="99" customWidth="1"/>
    <col min="5911" max="5913" width="4" style="99" customWidth="1"/>
    <col min="5914" max="5914" width="0.33203125" style="99" customWidth="1"/>
    <col min="5915" max="6136" width="7.83203125" style="99"/>
    <col min="6137" max="6137" width="0.33203125" style="99" customWidth="1"/>
    <col min="6138" max="6138" width="9.75" style="99" customWidth="1"/>
    <col min="6139" max="6139" width="0.33203125" style="99" customWidth="1"/>
    <col min="6140" max="6140" width="7" style="99" customWidth="1"/>
    <col min="6141" max="6141" width="5" style="99" customWidth="1"/>
    <col min="6142" max="6142" width="0.33203125" style="99" customWidth="1"/>
    <col min="6143" max="6147" width="4.83203125" style="99" customWidth="1"/>
    <col min="6148" max="6148" width="0.33203125" style="99" customWidth="1"/>
    <col min="6149" max="6153" width="4.83203125" style="99" customWidth="1"/>
    <col min="6154" max="6154" width="0.33203125" style="99" customWidth="1"/>
    <col min="6155" max="6159" width="4.83203125" style="99" customWidth="1"/>
    <col min="6160" max="6160" width="0.33203125" style="99" customWidth="1"/>
    <col min="6161" max="6165" width="4.83203125" style="99" customWidth="1"/>
    <col min="6166" max="6166" width="0.33203125" style="99" customWidth="1"/>
    <col min="6167" max="6169" width="4" style="99" customWidth="1"/>
    <col min="6170" max="6170" width="0.33203125" style="99" customWidth="1"/>
    <col min="6171" max="6392" width="7.83203125" style="99"/>
    <col min="6393" max="6393" width="0.33203125" style="99" customWidth="1"/>
    <col min="6394" max="6394" width="9.75" style="99" customWidth="1"/>
    <col min="6395" max="6395" width="0.33203125" style="99" customWidth="1"/>
    <col min="6396" max="6396" width="7" style="99" customWidth="1"/>
    <col min="6397" max="6397" width="5" style="99" customWidth="1"/>
    <col min="6398" max="6398" width="0.33203125" style="99" customWidth="1"/>
    <col min="6399" max="6403" width="4.83203125" style="99" customWidth="1"/>
    <col min="6404" max="6404" width="0.33203125" style="99" customWidth="1"/>
    <col min="6405" max="6409" width="4.83203125" style="99" customWidth="1"/>
    <col min="6410" max="6410" width="0.33203125" style="99" customWidth="1"/>
    <col min="6411" max="6415" width="4.83203125" style="99" customWidth="1"/>
    <col min="6416" max="6416" width="0.33203125" style="99" customWidth="1"/>
    <col min="6417" max="6421" width="4.83203125" style="99" customWidth="1"/>
    <col min="6422" max="6422" width="0.33203125" style="99" customWidth="1"/>
    <col min="6423" max="6425" width="4" style="99" customWidth="1"/>
    <col min="6426" max="6426" width="0.33203125" style="99" customWidth="1"/>
    <col min="6427" max="6648" width="7.83203125" style="99"/>
    <col min="6649" max="6649" width="0.33203125" style="99" customWidth="1"/>
    <col min="6650" max="6650" width="9.75" style="99" customWidth="1"/>
    <col min="6651" max="6651" width="0.33203125" style="99" customWidth="1"/>
    <col min="6652" max="6652" width="7" style="99" customWidth="1"/>
    <col min="6653" max="6653" width="5" style="99" customWidth="1"/>
    <col min="6654" max="6654" width="0.33203125" style="99" customWidth="1"/>
    <col min="6655" max="6659" width="4.83203125" style="99" customWidth="1"/>
    <col min="6660" max="6660" width="0.33203125" style="99" customWidth="1"/>
    <col min="6661" max="6665" width="4.83203125" style="99" customWidth="1"/>
    <col min="6666" max="6666" width="0.33203125" style="99" customWidth="1"/>
    <col min="6667" max="6671" width="4.83203125" style="99" customWidth="1"/>
    <col min="6672" max="6672" width="0.33203125" style="99" customWidth="1"/>
    <col min="6673" max="6677" width="4.83203125" style="99" customWidth="1"/>
    <col min="6678" max="6678" width="0.33203125" style="99" customWidth="1"/>
    <col min="6679" max="6681" width="4" style="99" customWidth="1"/>
    <col min="6682" max="6682" width="0.33203125" style="99" customWidth="1"/>
    <col min="6683" max="6904" width="7.83203125" style="99"/>
    <col min="6905" max="6905" width="0.33203125" style="99" customWidth="1"/>
    <col min="6906" max="6906" width="9.75" style="99" customWidth="1"/>
    <col min="6907" max="6907" width="0.33203125" style="99" customWidth="1"/>
    <col min="6908" max="6908" width="7" style="99" customWidth="1"/>
    <col min="6909" max="6909" width="5" style="99" customWidth="1"/>
    <col min="6910" max="6910" width="0.33203125" style="99" customWidth="1"/>
    <col min="6911" max="6915" width="4.83203125" style="99" customWidth="1"/>
    <col min="6916" max="6916" width="0.33203125" style="99" customWidth="1"/>
    <col min="6917" max="6921" width="4.83203125" style="99" customWidth="1"/>
    <col min="6922" max="6922" width="0.33203125" style="99" customWidth="1"/>
    <col min="6923" max="6927" width="4.83203125" style="99" customWidth="1"/>
    <col min="6928" max="6928" width="0.33203125" style="99" customWidth="1"/>
    <col min="6929" max="6933" width="4.83203125" style="99" customWidth="1"/>
    <col min="6934" max="6934" width="0.33203125" style="99" customWidth="1"/>
    <col min="6935" max="6937" width="4" style="99" customWidth="1"/>
    <col min="6938" max="6938" width="0.33203125" style="99" customWidth="1"/>
    <col min="6939" max="7160" width="7.83203125" style="99"/>
    <col min="7161" max="7161" width="0.33203125" style="99" customWidth="1"/>
    <col min="7162" max="7162" width="9.75" style="99" customWidth="1"/>
    <col min="7163" max="7163" width="0.33203125" style="99" customWidth="1"/>
    <col min="7164" max="7164" width="7" style="99" customWidth="1"/>
    <col min="7165" max="7165" width="5" style="99" customWidth="1"/>
    <col min="7166" max="7166" width="0.33203125" style="99" customWidth="1"/>
    <col min="7167" max="7171" width="4.83203125" style="99" customWidth="1"/>
    <col min="7172" max="7172" width="0.33203125" style="99" customWidth="1"/>
    <col min="7173" max="7177" width="4.83203125" style="99" customWidth="1"/>
    <col min="7178" max="7178" width="0.33203125" style="99" customWidth="1"/>
    <col min="7179" max="7183" width="4.83203125" style="99" customWidth="1"/>
    <col min="7184" max="7184" width="0.33203125" style="99" customWidth="1"/>
    <col min="7185" max="7189" width="4.83203125" style="99" customWidth="1"/>
    <col min="7190" max="7190" width="0.33203125" style="99" customWidth="1"/>
    <col min="7191" max="7193" width="4" style="99" customWidth="1"/>
    <col min="7194" max="7194" width="0.33203125" style="99" customWidth="1"/>
    <col min="7195" max="7416" width="7.83203125" style="99"/>
    <col min="7417" max="7417" width="0.33203125" style="99" customWidth="1"/>
    <col min="7418" max="7418" width="9.75" style="99" customWidth="1"/>
    <col min="7419" max="7419" width="0.33203125" style="99" customWidth="1"/>
    <col min="7420" max="7420" width="7" style="99" customWidth="1"/>
    <col min="7421" max="7421" width="5" style="99" customWidth="1"/>
    <col min="7422" max="7422" width="0.33203125" style="99" customWidth="1"/>
    <col min="7423" max="7427" width="4.83203125" style="99" customWidth="1"/>
    <col min="7428" max="7428" width="0.33203125" style="99" customWidth="1"/>
    <col min="7429" max="7433" width="4.83203125" style="99" customWidth="1"/>
    <col min="7434" max="7434" width="0.33203125" style="99" customWidth="1"/>
    <col min="7435" max="7439" width="4.83203125" style="99" customWidth="1"/>
    <col min="7440" max="7440" width="0.33203125" style="99" customWidth="1"/>
    <col min="7441" max="7445" width="4.83203125" style="99" customWidth="1"/>
    <col min="7446" max="7446" width="0.33203125" style="99" customWidth="1"/>
    <col min="7447" max="7449" width="4" style="99" customWidth="1"/>
    <col min="7450" max="7450" width="0.33203125" style="99" customWidth="1"/>
    <col min="7451" max="7672" width="7.83203125" style="99"/>
    <col min="7673" max="7673" width="0.33203125" style="99" customWidth="1"/>
    <col min="7674" max="7674" width="9.75" style="99" customWidth="1"/>
    <col min="7675" max="7675" width="0.33203125" style="99" customWidth="1"/>
    <col min="7676" max="7676" width="7" style="99" customWidth="1"/>
    <col min="7677" max="7677" width="5" style="99" customWidth="1"/>
    <col min="7678" max="7678" width="0.33203125" style="99" customWidth="1"/>
    <col min="7679" max="7683" width="4.83203125" style="99" customWidth="1"/>
    <col min="7684" max="7684" width="0.33203125" style="99" customWidth="1"/>
    <col min="7685" max="7689" width="4.83203125" style="99" customWidth="1"/>
    <col min="7690" max="7690" width="0.33203125" style="99" customWidth="1"/>
    <col min="7691" max="7695" width="4.83203125" style="99" customWidth="1"/>
    <col min="7696" max="7696" width="0.33203125" style="99" customWidth="1"/>
    <col min="7697" max="7701" width="4.83203125" style="99" customWidth="1"/>
    <col min="7702" max="7702" width="0.33203125" style="99" customWidth="1"/>
    <col min="7703" max="7705" width="4" style="99" customWidth="1"/>
    <col min="7706" max="7706" width="0.33203125" style="99" customWidth="1"/>
    <col min="7707" max="7928" width="7.83203125" style="99"/>
    <col min="7929" max="7929" width="0.33203125" style="99" customWidth="1"/>
    <col min="7930" max="7930" width="9.75" style="99" customWidth="1"/>
    <col min="7931" max="7931" width="0.33203125" style="99" customWidth="1"/>
    <col min="7932" max="7932" width="7" style="99" customWidth="1"/>
    <col min="7933" max="7933" width="5" style="99" customWidth="1"/>
    <col min="7934" max="7934" width="0.33203125" style="99" customWidth="1"/>
    <col min="7935" max="7939" width="4.83203125" style="99" customWidth="1"/>
    <col min="7940" max="7940" width="0.33203125" style="99" customWidth="1"/>
    <col min="7941" max="7945" width="4.83203125" style="99" customWidth="1"/>
    <col min="7946" max="7946" width="0.33203125" style="99" customWidth="1"/>
    <col min="7947" max="7951" width="4.83203125" style="99" customWidth="1"/>
    <col min="7952" max="7952" width="0.33203125" style="99" customWidth="1"/>
    <col min="7953" max="7957" width="4.83203125" style="99" customWidth="1"/>
    <col min="7958" max="7958" width="0.33203125" style="99" customWidth="1"/>
    <col min="7959" max="7961" width="4" style="99" customWidth="1"/>
    <col min="7962" max="7962" width="0.33203125" style="99" customWidth="1"/>
    <col min="7963" max="8184" width="7.83203125" style="99"/>
    <col min="8185" max="8185" width="0.33203125" style="99" customWidth="1"/>
    <col min="8186" max="8186" width="9.75" style="99" customWidth="1"/>
    <col min="8187" max="8187" width="0.33203125" style="99" customWidth="1"/>
    <col min="8188" max="8188" width="7" style="99" customWidth="1"/>
    <col min="8189" max="8189" width="5" style="99" customWidth="1"/>
    <col min="8190" max="8190" width="0.33203125" style="99" customWidth="1"/>
    <col min="8191" max="8195" width="4.83203125" style="99" customWidth="1"/>
    <col min="8196" max="8196" width="0.33203125" style="99" customWidth="1"/>
    <col min="8197" max="8201" width="4.83203125" style="99" customWidth="1"/>
    <col min="8202" max="8202" width="0.33203125" style="99" customWidth="1"/>
    <col min="8203" max="8207" width="4.83203125" style="99" customWidth="1"/>
    <col min="8208" max="8208" width="0.33203125" style="99" customWidth="1"/>
    <col min="8209" max="8213" width="4.83203125" style="99" customWidth="1"/>
    <col min="8214" max="8214" width="0.33203125" style="99" customWidth="1"/>
    <col min="8215" max="8217" width="4" style="99" customWidth="1"/>
    <col min="8218" max="8218" width="0.33203125" style="99" customWidth="1"/>
    <col min="8219" max="8440" width="7.83203125" style="99"/>
    <col min="8441" max="8441" width="0.33203125" style="99" customWidth="1"/>
    <col min="8442" max="8442" width="9.75" style="99" customWidth="1"/>
    <col min="8443" max="8443" width="0.33203125" style="99" customWidth="1"/>
    <col min="8444" max="8444" width="7" style="99" customWidth="1"/>
    <col min="8445" max="8445" width="5" style="99" customWidth="1"/>
    <col min="8446" max="8446" width="0.33203125" style="99" customWidth="1"/>
    <col min="8447" max="8451" width="4.83203125" style="99" customWidth="1"/>
    <col min="8452" max="8452" width="0.33203125" style="99" customWidth="1"/>
    <col min="8453" max="8457" width="4.83203125" style="99" customWidth="1"/>
    <col min="8458" max="8458" width="0.33203125" style="99" customWidth="1"/>
    <col min="8459" max="8463" width="4.83203125" style="99" customWidth="1"/>
    <col min="8464" max="8464" width="0.33203125" style="99" customWidth="1"/>
    <col min="8465" max="8469" width="4.83203125" style="99" customWidth="1"/>
    <col min="8470" max="8470" width="0.33203125" style="99" customWidth="1"/>
    <col min="8471" max="8473" width="4" style="99" customWidth="1"/>
    <col min="8474" max="8474" width="0.33203125" style="99" customWidth="1"/>
    <col min="8475" max="8696" width="7.83203125" style="99"/>
    <col min="8697" max="8697" width="0.33203125" style="99" customWidth="1"/>
    <col min="8698" max="8698" width="9.75" style="99" customWidth="1"/>
    <col min="8699" max="8699" width="0.33203125" style="99" customWidth="1"/>
    <col min="8700" max="8700" width="7" style="99" customWidth="1"/>
    <col min="8701" max="8701" width="5" style="99" customWidth="1"/>
    <col min="8702" max="8702" width="0.33203125" style="99" customWidth="1"/>
    <col min="8703" max="8707" width="4.83203125" style="99" customWidth="1"/>
    <col min="8708" max="8708" width="0.33203125" style="99" customWidth="1"/>
    <col min="8709" max="8713" width="4.83203125" style="99" customWidth="1"/>
    <col min="8714" max="8714" width="0.33203125" style="99" customWidth="1"/>
    <col min="8715" max="8719" width="4.83203125" style="99" customWidth="1"/>
    <col min="8720" max="8720" width="0.33203125" style="99" customWidth="1"/>
    <col min="8721" max="8725" width="4.83203125" style="99" customWidth="1"/>
    <col min="8726" max="8726" width="0.33203125" style="99" customWidth="1"/>
    <col min="8727" max="8729" width="4" style="99" customWidth="1"/>
    <col min="8730" max="8730" width="0.33203125" style="99" customWidth="1"/>
    <col min="8731" max="8952" width="7.83203125" style="99"/>
    <col min="8953" max="8953" width="0.33203125" style="99" customWidth="1"/>
    <col min="8954" max="8954" width="9.75" style="99" customWidth="1"/>
    <col min="8955" max="8955" width="0.33203125" style="99" customWidth="1"/>
    <col min="8956" max="8956" width="7" style="99" customWidth="1"/>
    <col min="8957" max="8957" width="5" style="99" customWidth="1"/>
    <col min="8958" max="8958" width="0.33203125" style="99" customWidth="1"/>
    <col min="8959" max="8963" width="4.83203125" style="99" customWidth="1"/>
    <col min="8964" max="8964" width="0.33203125" style="99" customWidth="1"/>
    <col min="8965" max="8969" width="4.83203125" style="99" customWidth="1"/>
    <col min="8970" max="8970" width="0.33203125" style="99" customWidth="1"/>
    <col min="8971" max="8975" width="4.83203125" style="99" customWidth="1"/>
    <col min="8976" max="8976" width="0.33203125" style="99" customWidth="1"/>
    <col min="8977" max="8981" width="4.83203125" style="99" customWidth="1"/>
    <col min="8982" max="8982" width="0.33203125" style="99" customWidth="1"/>
    <col min="8983" max="8985" width="4" style="99" customWidth="1"/>
    <col min="8986" max="8986" width="0.33203125" style="99" customWidth="1"/>
    <col min="8987" max="9208" width="7.83203125" style="99"/>
    <col min="9209" max="9209" width="0.33203125" style="99" customWidth="1"/>
    <col min="9210" max="9210" width="9.75" style="99" customWidth="1"/>
    <col min="9211" max="9211" width="0.33203125" style="99" customWidth="1"/>
    <col min="9212" max="9212" width="7" style="99" customWidth="1"/>
    <col min="9213" max="9213" width="5" style="99" customWidth="1"/>
    <col min="9214" max="9214" width="0.33203125" style="99" customWidth="1"/>
    <col min="9215" max="9219" width="4.83203125" style="99" customWidth="1"/>
    <col min="9220" max="9220" width="0.33203125" style="99" customWidth="1"/>
    <col min="9221" max="9225" width="4.83203125" style="99" customWidth="1"/>
    <col min="9226" max="9226" width="0.33203125" style="99" customWidth="1"/>
    <col min="9227" max="9231" width="4.83203125" style="99" customWidth="1"/>
    <col min="9232" max="9232" width="0.33203125" style="99" customWidth="1"/>
    <col min="9233" max="9237" width="4.83203125" style="99" customWidth="1"/>
    <col min="9238" max="9238" width="0.33203125" style="99" customWidth="1"/>
    <col min="9239" max="9241" width="4" style="99" customWidth="1"/>
    <col min="9242" max="9242" width="0.33203125" style="99" customWidth="1"/>
    <col min="9243" max="9464" width="7.83203125" style="99"/>
    <col min="9465" max="9465" width="0.33203125" style="99" customWidth="1"/>
    <col min="9466" max="9466" width="9.75" style="99" customWidth="1"/>
    <col min="9467" max="9467" width="0.33203125" style="99" customWidth="1"/>
    <col min="9468" max="9468" width="7" style="99" customWidth="1"/>
    <col min="9469" max="9469" width="5" style="99" customWidth="1"/>
    <col min="9470" max="9470" width="0.33203125" style="99" customWidth="1"/>
    <col min="9471" max="9475" width="4.83203125" style="99" customWidth="1"/>
    <col min="9476" max="9476" width="0.33203125" style="99" customWidth="1"/>
    <col min="9477" max="9481" width="4.83203125" style="99" customWidth="1"/>
    <col min="9482" max="9482" width="0.33203125" style="99" customWidth="1"/>
    <col min="9483" max="9487" width="4.83203125" style="99" customWidth="1"/>
    <col min="9488" max="9488" width="0.33203125" style="99" customWidth="1"/>
    <col min="9489" max="9493" width="4.83203125" style="99" customWidth="1"/>
    <col min="9494" max="9494" width="0.33203125" style="99" customWidth="1"/>
    <col min="9495" max="9497" width="4" style="99" customWidth="1"/>
    <col min="9498" max="9498" width="0.33203125" style="99" customWidth="1"/>
    <col min="9499" max="9720" width="7.83203125" style="99"/>
    <col min="9721" max="9721" width="0.33203125" style="99" customWidth="1"/>
    <col min="9722" max="9722" width="9.75" style="99" customWidth="1"/>
    <col min="9723" max="9723" width="0.33203125" style="99" customWidth="1"/>
    <col min="9724" max="9724" width="7" style="99" customWidth="1"/>
    <col min="9725" max="9725" width="5" style="99" customWidth="1"/>
    <col min="9726" max="9726" width="0.33203125" style="99" customWidth="1"/>
    <col min="9727" max="9731" width="4.83203125" style="99" customWidth="1"/>
    <col min="9732" max="9732" width="0.33203125" style="99" customWidth="1"/>
    <col min="9733" max="9737" width="4.83203125" style="99" customWidth="1"/>
    <col min="9738" max="9738" width="0.33203125" style="99" customWidth="1"/>
    <col min="9739" max="9743" width="4.83203125" style="99" customWidth="1"/>
    <col min="9744" max="9744" width="0.33203125" style="99" customWidth="1"/>
    <col min="9745" max="9749" width="4.83203125" style="99" customWidth="1"/>
    <col min="9750" max="9750" width="0.33203125" style="99" customWidth="1"/>
    <col min="9751" max="9753" width="4" style="99" customWidth="1"/>
    <col min="9754" max="9754" width="0.33203125" style="99" customWidth="1"/>
    <col min="9755" max="9976" width="7.83203125" style="99"/>
    <col min="9977" max="9977" width="0.33203125" style="99" customWidth="1"/>
    <col min="9978" max="9978" width="9.75" style="99" customWidth="1"/>
    <col min="9979" max="9979" width="0.33203125" style="99" customWidth="1"/>
    <col min="9980" max="9980" width="7" style="99" customWidth="1"/>
    <col min="9981" max="9981" width="5" style="99" customWidth="1"/>
    <col min="9982" max="9982" width="0.33203125" style="99" customWidth="1"/>
    <col min="9983" max="9987" width="4.83203125" style="99" customWidth="1"/>
    <col min="9988" max="9988" width="0.33203125" style="99" customWidth="1"/>
    <col min="9989" max="9993" width="4.83203125" style="99" customWidth="1"/>
    <col min="9994" max="9994" width="0.33203125" style="99" customWidth="1"/>
    <col min="9995" max="9999" width="4.83203125" style="99" customWidth="1"/>
    <col min="10000" max="10000" width="0.33203125" style="99" customWidth="1"/>
    <col min="10001" max="10005" width="4.83203125" style="99" customWidth="1"/>
    <col min="10006" max="10006" width="0.33203125" style="99" customWidth="1"/>
    <col min="10007" max="10009" width="4" style="99" customWidth="1"/>
    <col min="10010" max="10010" width="0.33203125" style="99" customWidth="1"/>
    <col min="10011" max="10232" width="7.83203125" style="99"/>
    <col min="10233" max="10233" width="0.33203125" style="99" customWidth="1"/>
    <col min="10234" max="10234" width="9.75" style="99" customWidth="1"/>
    <col min="10235" max="10235" width="0.33203125" style="99" customWidth="1"/>
    <col min="10236" max="10236" width="7" style="99" customWidth="1"/>
    <col min="10237" max="10237" width="5" style="99" customWidth="1"/>
    <col min="10238" max="10238" width="0.33203125" style="99" customWidth="1"/>
    <col min="10239" max="10243" width="4.83203125" style="99" customWidth="1"/>
    <col min="10244" max="10244" width="0.33203125" style="99" customWidth="1"/>
    <col min="10245" max="10249" width="4.83203125" style="99" customWidth="1"/>
    <col min="10250" max="10250" width="0.33203125" style="99" customWidth="1"/>
    <col min="10251" max="10255" width="4.83203125" style="99" customWidth="1"/>
    <col min="10256" max="10256" width="0.33203125" style="99" customWidth="1"/>
    <col min="10257" max="10261" width="4.83203125" style="99" customWidth="1"/>
    <col min="10262" max="10262" width="0.33203125" style="99" customWidth="1"/>
    <col min="10263" max="10265" width="4" style="99" customWidth="1"/>
    <col min="10266" max="10266" width="0.33203125" style="99" customWidth="1"/>
    <col min="10267" max="10488" width="7.83203125" style="99"/>
    <col min="10489" max="10489" width="0.33203125" style="99" customWidth="1"/>
    <col min="10490" max="10490" width="9.75" style="99" customWidth="1"/>
    <col min="10491" max="10491" width="0.33203125" style="99" customWidth="1"/>
    <col min="10492" max="10492" width="7" style="99" customWidth="1"/>
    <col min="10493" max="10493" width="5" style="99" customWidth="1"/>
    <col min="10494" max="10494" width="0.33203125" style="99" customWidth="1"/>
    <col min="10495" max="10499" width="4.83203125" style="99" customWidth="1"/>
    <col min="10500" max="10500" width="0.33203125" style="99" customWidth="1"/>
    <col min="10501" max="10505" width="4.83203125" style="99" customWidth="1"/>
    <col min="10506" max="10506" width="0.33203125" style="99" customWidth="1"/>
    <col min="10507" max="10511" width="4.83203125" style="99" customWidth="1"/>
    <col min="10512" max="10512" width="0.33203125" style="99" customWidth="1"/>
    <col min="10513" max="10517" width="4.83203125" style="99" customWidth="1"/>
    <col min="10518" max="10518" width="0.33203125" style="99" customWidth="1"/>
    <col min="10519" max="10521" width="4" style="99" customWidth="1"/>
    <col min="10522" max="10522" width="0.33203125" style="99" customWidth="1"/>
    <col min="10523" max="10744" width="7.83203125" style="99"/>
    <col min="10745" max="10745" width="0.33203125" style="99" customWidth="1"/>
    <col min="10746" max="10746" width="9.75" style="99" customWidth="1"/>
    <col min="10747" max="10747" width="0.33203125" style="99" customWidth="1"/>
    <col min="10748" max="10748" width="7" style="99" customWidth="1"/>
    <col min="10749" max="10749" width="5" style="99" customWidth="1"/>
    <col min="10750" max="10750" width="0.33203125" style="99" customWidth="1"/>
    <col min="10751" max="10755" width="4.83203125" style="99" customWidth="1"/>
    <col min="10756" max="10756" width="0.33203125" style="99" customWidth="1"/>
    <col min="10757" max="10761" width="4.83203125" style="99" customWidth="1"/>
    <col min="10762" max="10762" width="0.33203125" style="99" customWidth="1"/>
    <col min="10763" max="10767" width="4.83203125" style="99" customWidth="1"/>
    <col min="10768" max="10768" width="0.33203125" style="99" customWidth="1"/>
    <col min="10769" max="10773" width="4.83203125" style="99" customWidth="1"/>
    <col min="10774" max="10774" width="0.33203125" style="99" customWidth="1"/>
    <col min="10775" max="10777" width="4" style="99" customWidth="1"/>
    <col min="10778" max="10778" width="0.33203125" style="99" customWidth="1"/>
    <col min="10779" max="11000" width="7.83203125" style="99"/>
    <col min="11001" max="11001" width="0.33203125" style="99" customWidth="1"/>
    <col min="11002" max="11002" width="9.75" style="99" customWidth="1"/>
    <col min="11003" max="11003" width="0.33203125" style="99" customWidth="1"/>
    <col min="11004" max="11004" width="7" style="99" customWidth="1"/>
    <col min="11005" max="11005" width="5" style="99" customWidth="1"/>
    <col min="11006" max="11006" width="0.33203125" style="99" customWidth="1"/>
    <col min="11007" max="11011" width="4.83203125" style="99" customWidth="1"/>
    <col min="11012" max="11012" width="0.33203125" style="99" customWidth="1"/>
    <col min="11013" max="11017" width="4.83203125" style="99" customWidth="1"/>
    <col min="11018" max="11018" width="0.33203125" style="99" customWidth="1"/>
    <col min="11019" max="11023" width="4.83203125" style="99" customWidth="1"/>
    <col min="11024" max="11024" width="0.33203125" style="99" customWidth="1"/>
    <col min="11025" max="11029" width="4.83203125" style="99" customWidth="1"/>
    <col min="11030" max="11030" width="0.33203125" style="99" customWidth="1"/>
    <col min="11031" max="11033" width="4" style="99" customWidth="1"/>
    <col min="11034" max="11034" width="0.33203125" style="99" customWidth="1"/>
    <col min="11035" max="11256" width="7.83203125" style="99"/>
    <col min="11257" max="11257" width="0.33203125" style="99" customWidth="1"/>
    <col min="11258" max="11258" width="9.75" style="99" customWidth="1"/>
    <col min="11259" max="11259" width="0.33203125" style="99" customWidth="1"/>
    <col min="11260" max="11260" width="7" style="99" customWidth="1"/>
    <col min="11261" max="11261" width="5" style="99" customWidth="1"/>
    <col min="11262" max="11262" width="0.33203125" style="99" customWidth="1"/>
    <col min="11263" max="11267" width="4.83203125" style="99" customWidth="1"/>
    <col min="11268" max="11268" width="0.33203125" style="99" customWidth="1"/>
    <col min="11269" max="11273" width="4.83203125" style="99" customWidth="1"/>
    <col min="11274" max="11274" width="0.33203125" style="99" customWidth="1"/>
    <col min="11275" max="11279" width="4.83203125" style="99" customWidth="1"/>
    <col min="11280" max="11280" width="0.33203125" style="99" customWidth="1"/>
    <col min="11281" max="11285" width="4.83203125" style="99" customWidth="1"/>
    <col min="11286" max="11286" width="0.33203125" style="99" customWidth="1"/>
    <col min="11287" max="11289" width="4" style="99" customWidth="1"/>
    <col min="11290" max="11290" width="0.33203125" style="99" customWidth="1"/>
    <col min="11291" max="11512" width="7.83203125" style="99"/>
    <col min="11513" max="11513" width="0.33203125" style="99" customWidth="1"/>
    <col min="11514" max="11514" width="9.75" style="99" customWidth="1"/>
    <col min="11515" max="11515" width="0.33203125" style="99" customWidth="1"/>
    <col min="11516" max="11516" width="7" style="99" customWidth="1"/>
    <col min="11517" max="11517" width="5" style="99" customWidth="1"/>
    <col min="11518" max="11518" width="0.33203125" style="99" customWidth="1"/>
    <col min="11519" max="11523" width="4.83203125" style="99" customWidth="1"/>
    <col min="11524" max="11524" width="0.33203125" style="99" customWidth="1"/>
    <col min="11525" max="11529" width="4.83203125" style="99" customWidth="1"/>
    <col min="11530" max="11530" width="0.33203125" style="99" customWidth="1"/>
    <col min="11531" max="11535" width="4.83203125" style="99" customWidth="1"/>
    <col min="11536" max="11536" width="0.33203125" style="99" customWidth="1"/>
    <col min="11537" max="11541" width="4.83203125" style="99" customWidth="1"/>
    <col min="11542" max="11542" width="0.33203125" style="99" customWidth="1"/>
    <col min="11543" max="11545" width="4" style="99" customWidth="1"/>
    <col min="11546" max="11546" width="0.33203125" style="99" customWidth="1"/>
    <col min="11547" max="11768" width="7.83203125" style="99"/>
    <col min="11769" max="11769" width="0.33203125" style="99" customWidth="1"/>
    <col min="11770" max="11770" width="9.75" style="99" customWidth="1"/>
    <col min="11771" max="11771" width="0.33203125" style="99" customWidth="1"/>
    <col min="11772" max="11772" width="7" style="99" customWidth="1"/>
    <col min="11773" max="11773" width="5" style="99" customWidth="1"/>
    <col min="11774" max="11774" width="0.33203125" style="99" customWidth="1"/>
    <col min="11775" max="11779" width="4.83203125" style="99" customWidth="1"/>
    <col min="11780" max="11780" width="0.33203125" style="99" customWidth="1"/>
    <col min="11781" max="11785" width="4.83203125" style="99" customWidth="1"/>
    <col min="11786" max="11786" width="0.33203125" style="99" customWidth="1"/>
    <col min="11787" max="11791" width="4.83203125" style="99" customWidth="1"/>
    <col min="11792" max="11792" width="0.33203125" style="99" customWidth="1"/>
    <col min="11793" max="11797" width="4.83203125" style="99" customWidth="1"/>
    <col min="11798" max="11798" width="0.33203125" style="99" customWidth="1"/>
    <col min="11799" max="11801" width="4" style="99" customWidth="1"/>
    <col min="11802" max="11802" width="0.33203125" style="99" customWidth="1"/>
    <col min="11803" max="12024" width="7.83203125" style="99"/>
    <col min="12025" max="12025" width="0.33203125" style="99" customWidth="1"/>
    <col min="12026" max="12026" width="9.75" style="99" customWidth="1"/>
    <col min="12027" max="12027" width="0.33203125" style="99" customWidth="1"/>
    <col min="12028" max="12028" width="7" style="99" customWidth="1"/>
    <col min="12029" max="12029" width="5" style="99" customWidth="1"/>
    <col min="12030" max="12030" width="0.33203125" style="99" customWidth="1"/>
    <col min="12031" max="12035" width="4.83203125" style="99" customWidth="1"/>
    <col min="12036" max="12036" width="0.33203125" style="99" customWidth="1"/>
    <col min="12037" max="12041" width="4.83203125" style="99" customWidth="1"/>
    <col min="12042" max="12042" width="0.33203125" style="99" customWidth="1"/>
    <col min="12043" max="12047" width="4.83203125" style="99" customWidth="1"/>
    <col min="12048" max="12048" width="0.33203125" style="99" customWidth="1"/>
    <col min="12049" max="12053" width="4.83203125" style="99" customWidth="1"/>
    <col min="12054" max="12054" width="0.33203125" style="99" customWidth="1"/>
    <col min="12055" max="12057" width="4" style="99" customWidth="1"/>
    <col min="12058" max="12058" width="0.33203125" style="99" customWidth="1"/>
    <col min="12059" max="12280" width="7.83203125" style="99"/>
    <col min="12281" max="12281" width="0.33203125" style="99" customWidth="1"/>
    <col min="12282" max="12282" width="9.75" style="99" customWidth="1"/>
    <col min="12283" max="12283" width="0.33203125" style="99" customWidth="1"/>
    <col min="12284" max="12284" width="7" style="99" customWidth="1"/>
    <col min="12285" max="12285" width="5" style="99" customWidth="1"/>
    <col min="12286" max="12286" width="0.33203125" style="99" customWidth="1"/>
    <col min="12287" max="12291" width="4.83203125" style="99" customWidth="1"/>
    <col min="12292" max="12292" width="0.33203125" style="99" customWidth="1"/>
    <col min="12293" max="12297" width="4.83203125" style="99" customWidth="1"/>
    <col min="12298" max="12298" width="0.33203125" style="99" customWidth="1"/>
    <col min="12299" max="12303" width="4.83203125" style="99" customWidth="1"/>
    <col min="12304" max="12304" width="0.33203125" style="99" customWidth="1"/>
    <col min="12305" max="12309" width="4.83203125" style="99" customWidth="1"/>
    <col min="12310" max="12310" width="0.33203125" style="99" customWidth="1"/>
    <col min="12311" max="12313" width="4" style="99" customWidth="1"/>
    <col min="12314" max="12314" width="0.33203125" style="99" customWidth="1"/>
    <col min="12315" max="12536" width="7.83203125" style="99"/>
    <col min="12537" max="12537" width="0.33203125" style="99" customWidth="1"/>
    <col min="12538" max="12538" width="9.75" style="99" customWidth="1"/>
    <col min="12539" max="12539" width="0.33203125" style="99" customWidth="1"/>
    <col min="12540" max="12540" width="7" style="99" customWidth="1"/>
    <col min="12541" max="12541" width="5" style="99" customWidth="1"/>
    <col min="12542" max="12542" width="0.33203125" style="99" customWidth="1"/>
    <col min="12543" max="12547" width="4.83203125" style="99" customWidth="1"/>
    <col min="12548" max="12548" width="0.33203125" style="99" customWidth="1"/>
    <col min="12549" max="12553" width="4.83203125" style="99" customWidth="1"/>
    <col min="12554" max="12554" width="0.33203125" style="99" customWidth="1"/>
    <col min="12555" max="12559" width="4.83203125" style="99" customWidth="1"/>
    <col min="12560" max="12560" width="0.33203125" style="99" customWidth="1"/>
    <col min="12561" max="12565" width="4.83203125" style="99" customWidth="1"/>
    <col min="12566" max="12566" width="0.33203125" style="99" customWidth="1"/>
    <col min="12567" max="12569" width="4" style="99" customWidth="1"/>
    <col min="12570" max="12570" width="0.33203125" style="99" customWidth="1"/>
    <col min="12571" max="12792" width="7.83203125" style="99"/>
    <col min="12793" max="12793" width="0.33203125" style="99" customWidth="1"/>
    <col min="12794" max="12794" width="9.75" style="99" customWidth="1"/>
    <col min="12795" max="12795" width="0.33203125" style="99" customWidth="1"/>
    <col min="12796" max="12796" width="7" style="99" customWidth="1"/>
    <col min="12797" max="12797" width="5" style="99" customWidth="1"/>
    <col min="12798" max="12798" width="0.33203125" style="99" customWidth="1"/>
    <col min="12799" max="12803" width="4.83203125" style="99" customWidth="1"/>
    <col min="12804" max="12804" width="0.33203125" style="99" customWidth="1"/>
    <col min="12805" max="12809" width="4.83203125" style="99" customWidth="1"/>
    <col min="12810" max="12810" width="0.33203125" style="99" customWidth="1"/>
    <col min="12811" max="12815" width="4.83203125" style="99" customWidth="1"/>
    <col min="12816" max="12816" width="0.33203125" style="99" customWidth="1"/>
    <col min="12817" max="12821" width="4.83203125" style="99" customWidth="1"/>
    <col min="12822" max="12822" width="0.33203125" style="99" customWidth="1"/>
    <col min="12823" max="12825" width="4" style="99" customWidth="1"/>
    <col min="12826" max="12826" width="0.33203125" style="99" customWidth="1"/>
    <col min="12827" max="13048" width="7.83203125" style="99"/>
    <col min="13049" max="13049" width="0.33203125" style="99" customWidth="1"/>
    <col min="13050" max="13050" width="9.75" style="99" customWidth="1"/>
    <col min="13051" max="13051" width="0.33203125" style="99" customWidth="1"/>
    <col min="13052" max="13052" width="7" style="99" customWidth="1"/>
    <col min="13053" max="13053" width="5" style="99" customWidth="1"/>
    <col min="13054" max="13054" width="0.33203125" style="99" customWidth="1"/>
    <col min="13055" max="13059" width="4.83203125" style="99" customWidth="1"/>
    <col min="13060" max="13060" width="0.33203125" style="99" customWidth="1"/>
    <col min="13061" max="13065" width="4.83203125" style="99" customWidth="1"/>
    <col min="13066" max="13066" width="0.33203125" style="99" customWidth="1"/>
    <col min="13067" max="13071" width="4.83203125" style="99" customWidth="1"/>
    <col min="13072" max="13072" width="0.33203125" style="99" customWidth="1"/>
    <col min="13073" max="13077" width="4.83203125" style="99" customWidth="1"/>
    <col min="13078" max="13078" width="0.33203125" style="99" customWidth="1"/>
    <col min="13079" max="13081" width="4" style="99" customWidth="1"/>
    <col min="13082" max="13082" width="0.33203125" style="99" customWidth="1"/>
    <col min="13083" max="13304" width="7.83203125" style="99"/>
    <col min="13305" max="13305" width="0.33203125" style="99" customWidth="1"/>
    <col min="13306" max="13306" width="9.75" style="99" customWidth="1"/>
    <col min="13307" max="13307" width="0.33203125" style="99" customWidth="1"/>
    <col min="13308" max="13308" width="7" style="99" customWidth="1"/>
    <col min="13309" max="13309" width="5" style="99" customWidth="1"/>
    <col min="13310" max="13310" width="0.33203125" style="99" customWidth="1"/>
    <col min="13311" max="13315" width="4.83203125" style="99" customWidth="1"/>
    <col min="13316" max="13316" width="0.33203125" style="99" customWidth="1"/>
    <col min="13317" max="13321" width="4.83203125" style="99" customWidth="1"/>
    <col min="13322" max="13322" width="0.33203125" style="99" customWidth="1"/>
    <col min="13323" max="13327" width="4.83203125" style="99" customWidth="1"/>
    <col min="13328" max="13328" width="0.33203125" style="99" customWidth="1"/>
    <col min="13329" max="13333" width="4.83203125" style="99" customWidth="1"/>
    <col min="13334" max="13334" width="0.33203125" style="99" customWidth="1"/>
    <col min="13335" max="13337" width="4" style="99" customWidth="1"/>
    <col min="13338" max="13338" width="0.33203125" style="99" customWidth="1"/>
    <col min="13339" max="13560" width="7.83203125" style="99"/>
    <col min="13561" max="13561" width="0.33203125" style="99" customWidth="1"/>
    <col min="13562" max="13562" width="9.75" style="99" customWidth="1"/>
    <col min="13563" max="13563" width="0.33203125" style="99" customWidth="1"/>
    <col min="13564" max="13564" width="7" style="99" customWidth="1"/>
    <col min="13565" max="13565" width="5" style="99" customWidth="1"/>
    <col min="13566" max="13566" width="0.33203125" style="99" customWidth="1"/>
    <col min="13567" max="13571" width="4.83203125" style="99" customWidth="1"/>
    <col min="13572" max="13572" width="0.33203125" style="99" customWidth="1"/>
    <col min="13573" max="13577" width="4.83203125" style="99" customWidth="1"/>
    <col min="13578" max="13578" width="0.33203125" style="99" customWidth="1"/>
    <col min="13579" max="13583" width="4.83203125" style="99" customWidth="1"/>
    <col min="13584" max="13584" width="0.33203125" style="99" customWidth="1"/>
    <col min="13585" max="13589" width="4.83203125" style="99" customWidth="1"/>
    <col min="13590" max="13590" width="0.33203125" style="99" customWidth="1"/>
    <col min="13591" max="13593" width="4" style="99" customWidth="1"/>
    <col min="13594" max="13594" width="0.33203125" style="99" customWidth="1"/>
    <col min="13595" max="13816" width="7.83203125" style="99"/>
    <col min="13817" max="13817" width="0.33203125" style="99" customWidth="1"/>
    <col min="13818" max="13818" width="9.75" style="99" customWidth="1"/>
    <col min="13819" max="13819" width="0.33203125" style="99" customWidth="1"/>
    <col min="13820" max="13820" width="7" style="99" customWidth="1"/>
    <col min="13821" max="13821" width="5" style="99" customWidth="1"/>
    <col min="13822" max="13822" width="0.33203125" style="99" customWidth="1"/>
    <col min="13823" max="13827" width="4.83203125" style="99" customWidth="1"/>
    <col min="13828" max="13828" width="0.33203125" style="99" customWidth="1"/>
    <col min="13829" max="13833" width="4.83203125" style="99" customWidth="1"/>
    <col min="13834" max="13834" width="0.33203125" style="99" customWidth="1"/>
    <col min="13835" max="13839" width="4.83203125" style="99" customWidth="1"/>
    <col min="13840" max="13840" width="0.33203125" style="99" customWidth="1"/>
    <col min="13841" max="13845" width="4.83203125" style="99" customWidth="1"/>
    <col min="13846" max="13846" width="0.33203125" style="99" customWidth="1"/>
    <col min="13847" max="13849" width="4" style="99" customWidth="1"/>
    <col min="13850" max="13850" width="0.33203125" style="99" customWidth="1"/>
    <col min="13851" max="14072" width="7.83203125" style="99"/>
    <col min="14073" max="14073" width="0.33203125" style="99" customWidth="1"/>
    <col min="14074" max="14074" width="9.75" style="99" customWidth="1"/>
    <col min="14075" max="14075" width="0.33203125" style="99" customWidth="1"/>
    <col min="14076" max="14076" width="7" style="99" customWidth="1"/>
    <col min="14077" max="14077" width="5" style="99" customWidth="1"/>
    <col min="14078" max="14078" width="0.33203125" style="99" customWidth="1"/>
    <col min="14079" max="14083" width="4.83203125" style="99" customWidth="1"/>
    <col min="14084" max="14084" width="0.33203125" style="99" customWidth="1"/>
    <col min="14085" max="14089" width="4.83203125" style="99" customWidth="1"/>
    <col min="14090" max="14090" width="0.33203125" style="99" customWidth="1"/>
    <col min="14091" max="14095" width="4.83203125" style="99" customWidth="1"/>
    <col min="14096" max="14096" width="0.33203125" style="99" customWidth="1"/>
    <col min="14097" max="14101" width="4.83203125" style="99" customWidth="1"/>
    <col min="14102" max="14102" width="0.33203125" style="99" customWidth="1"/>
    <col min="14103" max="14105" width="4" style="99" customWidth="1"/>
    <col min="14106" max="14106" width="0.33203125" style="99" customWidth="1"/>
    <col min="14107" max="14328" width="7.83203125" style="99"/>
    <col min="14329" max="14329" width="0.33203125" style="99" customWidth="1"/>
    <col min="14330" max="14330" width="9.75" style="99" customWidth="1"/>
    <col min="14331" max="14331" width="0.33203125" style="99" customWidth="1"/>
    <col min="14332" max="14332" width="7" style="99" customWidth="1"/>
    <col min="14333" max="14333" width="5" style="99" customWidth="1"/>
    <col min="14334" max="14334" width="0.33203125" style="99" customWidth="1"/>
    <col min="14335" max="14339" width="4.83203125" style="99" customWidth="1"/>
    <col min="14340" max="14340" width="0.33203125" style="99" customWidth="1"/>
    <col min="14341" max="14345" width="4.83203125" style="99" customWidth="1"/>
    <col min="14346" max="14346" width="0.33203125" style="99" customWidth="1"/>
    <col min="14347" max="14351" width="4.83203125" style="99" customWidth="1"/>
    <col min="14352" max="14352" width="0.33203125" style="99" customWidth="1"/>
    <col min="14353" max="14357" width="4.83203125" style="99" customWidth="1"/>
    <col min="14358" max="14358" width="0.33203125" style="99" customWidth="1"/>
    <col min="14359" max="14361" width="4" style="99" customWidth="1"/>
    <col min="14362" max="14362" width="0.33203125" style="99" customWidth="1"/>
    <col min="14363" max="14584" width="7.83203125" style="99"/>
    <col min="14585" max="14585" width="0.33203125" style="99" customWidth="1"/>
    <col min="14586" max="14586" width="9.75" style="99" customWidth="1"/>
    <col min="14587" max="14587" width="0.33203125" style="99" customWidth="1"/>
    <col min="14588" max="14588" width="7" style="99" customWidth="1"/>
    <col min="14589" max="14589" width="5" style="99" customWidth="1"/>
    <col min="14590" max="14590" width="0.33203125" style="99" customWidth="1"/>
    <col min="14591" max="14595" width="4.83203125" style="99" customWidth="1"/>
    <col min="14596" max="14596" width="0.33203125" style="99" customWidth="1"/>
    <col min="14597" max="14601" width="4.83203125" style="99" customWidth="1"/>
    <col min="14602" max="14602" width="0.33203125" style="99" customWidth="1"/>
    <col min="14603" max="14607" width="4.83203125" style="99" customWidth="1"/>
    <col min="14608" max="14608" width="0.33203125" style="99" customWidth="1"/>
    <col min="14609" max="14613" width="4.83203125" style="99" customWidth="1"/>
    <col min="14614" max="14614" width="0.33203125" style="99" customWidth="1"/>
    <col min="14615" max="14617" width="4" style="99" customWidth="1"/>
    <col min="14618" max="14618" width="0.33203125" style="99" customWidth="1"/>
    <col min="14619" max="14840" width="7.83203125" style="99"/>
    <col min="14841" max="14841" width="0.33203125" style="99" customWidth="1"/>
    <col min="14842" max="14842" width="9.75" style="99" customWidth="1"/>
    <col min="14843" max="14843" width="0.33203125" style="99" customWidth="1"/>
    <col min="14844" max="14844" width="7" style="99" customWidth="1"/>
    <col min="14845" max="14845" width="5" style="99" customWidth="1"/>
    <col min="14846" max="14846" width="0.33203125" style="99" customWidth="1"/>
    <col min="14847" max="14851" width="4.83203125" style="99" customWidth="1"/>
    <col min="14852" max="14852" width="0.33203125" style="99" customWidth="1"/>
    <col min="14853" max="14857" width="4.83203125" style="99" customWidth="1"/>
    <col min="14858" max="14858" width="0.33203125" style="99" customWidth="1"/>
    <col min="14859" max="14863" width="4.83203125" style="99" customWidth="1"/>
    <col min="14864" max="14864" width="0.33203125" style="99" customWidth="1"/>
    <col min="14865" max="14869" width="4.83203125" style="99" customWidth="1"/>
    <col min="14870" max="14870" width="0.33203125" style="99" customWidth="1"/>
    <col min="14871" max="14873" width="4" style="99" customWidth="1"/>
    <col min="14874" max="14874" width="0.33203125" style="99" customWidth="1"/>
    <col min="14875" max="15096" width="7.83203125" style="99"/>
    <col min="15097" max="15097" width="0.33203125" style="99" customWidth="1"/>
    <col min="15098" max="15098" width="9.75" style="99" customWidth="1"/>
    <col min="15099" max="15099" width="0.33203125" style="99" customWidth="1"/>
    <col min="15100" max="15100" width="7" style="99" customWidth="1"/>
    <col min="15101" max="15101" width="5" style="99" customWidth="1"/>
    <col min="15102" max="15102" width="0.33203125" style="99" customWidth="1"/>
    <col min="15103" max="15107" width="4.83203125" style="99" customWidth="1"/>
    <col min="15108" max="15108" width="0.33203125" style="99" customWidth="1"/>
    <col min="15109" max="15113" width="4.83203125" style="99" customWidth="1"/>
    <col min="15114" max="15114" width="0.33203125" style="99" customWidth="1"/>
    <col min="15115" max="15119" width="4.83203125" style="99" customWidth="1"/>
    <col min="15120" max="15120" width="0.33203125" style="99" customWidth="1"/>
    <col min="15121" max="15125" width="4.83203125" style="99" customWidth="1"/>
    <col min="15126" max="15126" width="0.33203125" style="99" customWidth="1"/>
    <col min="15127" max="15129" width="4" style="99" customWidth="1"/>
    <col min="15130" max="15130" width="0.33203125" style="99" customWidth="1"/>
    <col min="15131" max="15352" width="7.83203125" style="99"/>
    <col min="15353" max="15353" width="0.33203125" style="99" customWidth="1"/>
    <col min="15354" max="15354" width="9.75" style="99" customWidth="1"/>
    <col min="15355" max="15355" width="0.33203125" style="99" customWidth="1"/>
    <col min="15356" max="15356" width="7" style="99" customWidth="1"/>
    <col min="15357" max="15357" width="5" style="99" customWidth="1"/>
    <col min="15358" max="15358" width="0.33203125" style="99" customWidth="1"/>
    <col min="15359" max="15363" width="4.83203125" style="99" customWidth="1"/>
    <col min="15364" max="15364" width="0.33203125" style="99" customWidth="1"/>
    <col min="15365" max="15369" width="4.83203125" style="99" customWidth="1"/>
    <col min="15370" max="15370" width="0.33203125" style="99" customWidth="1"/>
    <col min="15371" max="15375" width="4.83203125" style="99" customWidth="1"/>
    <col min="15376" max="15376" width="0.33203125" style="99" customWidth="1"/>
    <col min="15377" max="15381" width="4.83203125" style="99" customWidth="1"/>
    <col min="15382" max="15382" width="0.33203125" style="99" customWidth="1"/>
    <col min="15383" max="15385" width="4" style="99" customWidth="1"/>
    <col min="15386" max="15386" width="0.33203125" style="99" customWidth="1"/>
    <col min="15387" max="15608" width="7.83203125" style="99"/>
    <col min="15609" max="15609" width="0.33203125" style="99" customWidth="1"/>
    <col min="15610" max="15610" width="9.75" style="99" customWidth="1"/>
    <col min="15611" max="15611" width="0.33203125" style="99" customWidth="1"/>
    <col min="15612" max="15612" width="7" style="99" customWidth="1"/>
    <col min="15613" max="15613" width="5" style="99" customWidth="1"/>
    <col min="15614" max="15614" width="0.33203125" style="99" customWidth="1"/>
    <col min="15615" max="15619" width="4.83203125" style="99" customWidth="1"/>
    <col min="15620" max="15620" width="0.33203125" style="99" customWidth="1"/>
    <col min="15621" max="15625" width="4.83203125" style="99" customWidth="1"/>
    <col min="15626" max="15626" width="0.33203125" style="99" customWidth="1"/>
    <col min="15627" max="15631" width="4.83203125" style="99" customWidth="1"/>
    <col min="15632" max="15632" width="0.33203125" style="99" customWidth="1"/>
    <col min="15633" max="15637" width="4.83203125" style="99" customWidth="1"/>
    <col min="15638" max="15638" width="0.33203125" style="99" customWidth="1"/>
    <col min="15639" max="15641" width="4" style="99" customWidth="1"/>
    <col min="15642" max="15642" width="0.33203125" style="99" customWidth="1"/>
    <col min="15643" max="15864" width="7.83203125" style="99"/>
    <col min="15865" max="15865" width="0.33203125" style="99" customWidth="1"/>
    <col min="15866" max="15866" width="9.75" style="99" customWidth="1"/>
    <col min="15867" max="15867" width="0.33203125" style="99" customWidth="1"/>
    <col min="15868" max="15868" width="7" style="99" customWidth="1"/>
    <col min="15869" max="15869" width="5" style="99" customWidth="1"/>
    <col min="15870" max="15870" width="0.33203125" style="99" customWidth="1"/>
    <col min="15871" max="15875" width="4.83203125" style="99" customWidth="1"/>
    <col min="15876" max="15876" width="0.33203125" style="99" customWidth="1"/>
    <col min="15877" max="15881" width="4.83203125" style="99" customWidth="1"/>
    <col min="15882" max="15882" width="0.33203125" style="99" customWidth="1"/>
    <col min="15883" max="15887" width="4.83203125" style="99" customWidth="1"/>
    <col min="15888" max="15888" width="0.33203125" style="99" customWidth="1"/>
    <col min="15889" max="15893" width="4.83203125" style="99" customWidth="1"/>
    <col min="15894" max="15894" width="0.33203125" style="99" customWidth="1"/>
    <col min="15895" max="15897" width="4" style="99" customWidth="1"/>
    <col min="15898" max="15898" width="0.33203125" style="99" customWidth="1"/>
    <col min="15899" max="16120" width="7.83203125" style="99"/>
    <col min="16121" max="16121" width="0.33203125" style="99" customWidth="1"/>
    <col min="16122" max="16122" width="9.75" style="99" customWidth="1"/>
    <col min="16123" max="16123" width="0.33203125" style="99" customWidth="1"/>
    <col min="16124" max="16124" width="7" style="99" customWidth="1"/>
    <col min="16125" max="16125" width="5" style="99" customWidth="1"/>
    <col min="16126" max="16126" width="0.33203125" style="99" customWidth="1"/>
    <col min="16127" max="16131" width="4.83203125" style="99" customWidth="1"/>
    <col min="16132" max="16132" width="0.33203125" style="99" customWidth="1"/>
    <col min="16133" max="16137" width="4.83203125" style="99" customWidth="1"/>
    <col min="16138" max="16138" width="0.33203125" style="99" customWidth="1"/>
    <col min="16139" max="16143" width="4.83203125" style="99" customWidth="1"/>
    <col min="16144" max="16144" width="0.33203125" style="99" customWidth="1"/>
    <col min="16145" max="16149" width="4.83203125" style="99" customWidth="1"/>
    <col min="16150" max="16150" width="0.33203125" style="99" customWidth="1"/>
    <col min="16151" max="16153" width="4" style="99" customWidth="1"/>
    <col min="16154" max="16154" width="0.33203125" style="99" customWidth="1"/>
    <col min="16155" max="16384" width="7.83203125" style="99"/>
  </cols>
  <sheetData>
    <row r="1" spans="1:34" s="100" customFormat="1" ht="1.65" customHeight="1" thickBot="1" x14ac:dyDescent="0.3">
      <c r="A1" s="152"/>
      <c r="B1" s="152"/>
      <c r="C1" s="152"/>
      <c r="D1" s="152"/>
      <c r="E1" s="152"/>
      <c r="F1" s="152"/>
      <c r="G1" s="152"/>
      <c r="H1" s="152"/>
      <c r="I1" s="152"/>
      <c r="J1" s="152"/>
      <c r="K1" s="152"/>
      <c r="L1" s="152"/>
      <c r="M1" s="152"/>
      <c r="N1" s="152"/>
      <c r="O1" s="152"/>
      <c r="P1" s="152"/>
      <c r="Q1" s="152"/>
      <c r="R1" s="152"/>
      <c r="S1" s="152"/>
      <c r="T1" s="152"/>
      <c r="U1" s="152"/>
      <c r="V1" s="152"/>
      <c r="W1" s="152"/>
      <c r="X1" s="152"/>
      <c r="Y1" s="152"/>
    </row>
    <row r="2" spans="1:34" s="100" customFormat="1" ht="19.649999999999999" customHeight="1" x14ac:dyDescent="0.25">
      <c r="A2" s="295" t="s">
        <v>265</v>
      </c>
      <c r="B2" s="151" t="s">
        <v>245</v>
      </c>
      <c r="C2" s="151"/>
      <c r="D2" s="149"/>
      <c r="E2" s="149"/>
      <c r="F2" s="149"/>
      <c r="G2" s="149"/>
      <c r="H2" s="149"/>
      <c r="I2" s="149"/>
      <c r="J2" s="149"/>
      <c r="K2" s="149"/>
      <c r="L2" s="149"/>
      <c r="M2" s="149"/>
      <c r="N2" s="149"/>
      <c r="O2" s="149"/>
      <c r="P2" s="149"/>
      <c r="Q2" s="149"/>
      <c r="R2" s="149"/>
      <c r="S2" s="149"/>
      <c r="T2" s="149"/>
      <c r="U2" s="148"/>
      <c r="V2" s="148"/>
      <c r="W2" s="149"/>
      <c r="X2" s="148"/>
      <c r="Y2" s="150"/>
      <c r="Z2" s="148"/>
      <c r="AA2" s="149"/>
      <c r="AB2" s="148"/>
      <c r="AC2" s="147"/>
    </row>
    <row r="3" spans="1:34" s="100" customFormat="1" ht="19.2" customHeight="1" x14ac:dyDescent="0.4">
      <c r="A3" s="296"/>
      <c r="B3" s="146" t="s">
        <v>244</v>
      </c>
      <c r="C3" s="146"/>
      <c r="D3" s="145"/>
      <c r="E3" s="145"/>
      <c r="F3" s="145"/>
      <c r="G3" s="145"/>
      <c r="H3" s="145"/>
      <c r="I3" s="145"/>
      <c r="J3" s="145"/>
      <c r="K3" s="145"/>
      <c r="L3" s="145"/>
      <c r="M3" s="145"/>
      <c r="N3" s="145"/>
      <c r="O3" s="145"/>
      <c r="P3" s="145"/>
      <c r="Q3" s="145"/>
      <c r="R3" s="145"/>
      <c r="S3" s="145"/>
      <c r="T3" s="145"/>
      <c r="U3" s="145"/>
      <c r="V3" s="145"/>
      <c r="W3" s="145"/>
      <c r="X3" s="145"/>
      <c r="Y3" s="144"/>
      <c r="Z3" s="145"/>
      <c r="AA3" s="145"/>
      <c r="AB3" s="145"/>
      <c r="AC3" s="144"/>
      <c r="AD3" s="143"/>
      <c r="AE3" s="143"/>
      <c r="AF3" s="102"/>
      <c r="AG3" s="102"/>
    </row>
    <row r="4" spans="1:34" s="100" customFormat="1" ht="19.649999999999999" customHeight="1" thickBot="1" x14ac:dyDescent="0.3">
      <c r="A4" s="296"/>
      <c r="B4" s="142" t="s">
        <v>243</v>
      </c>
      <c r="C4" s="139"/>
      <c r="D4" s="139"/>
      <c r="E4" s="139"/>
      <c r="F4" s="139"/>
      <c r="G4" s="139"/>
      <c r="H4" s="139"/>
      <c r="I4" s="139"/>
      <c r="J4" s="139"/>
      <c r="K4" s="139"/>
      <c r="L4" s="139"/>
      <c r="M4" s="139"/>
      <c r="N4" s="139"/>
      <c r="O4" s="139"/>
      <c r="P4" s="139"/>
      <c r="Q4" s="139"/>
      <c r="R4" s="139"/>
      <c r="S4" s="139"/>
      <c r="T4" s="139" t="s">
        <v>57</v>
      </c>
      <c r="U4" s="139"/>
      <c r="V4" s="141"/>
      <c r="W4" s="139" t="s">
        <v>57</v>
      </c>
      <c r="X4" s="139"/>
      <c r="Y4" s="140" t="s">
        <v>57</v>
      </c>
      <c r="Z4" s="139"/>
      <c r="AA4" s="139" t="s">
        <v>57</v>
      </c>
      <c r="AB4" s="139"/>
      <c r="AC4" s="138"/>
    </row>
    <row r="5" spans="1:34" ht="12.9" customHeight="1" x14ac:dyDescent="0.25">
      <c r="A5" s="319" t="s">
        <v>228</v>
      </c>
      <c r="B5" s="297" t="s">
        <v>58</v>
      </c>
      <c r="C5" s="298"/>
      <c r="D5" s="280" t="s">
        <v>59</v>
      </c>
      <c r="E5" s="281"/>
      <c r="F5" s="281"/>
      <c r="G5" s="282"/>
      <c r="H5" s="280" t="s">
        <v>60</v>
      </c>
      <c r="I5" s="281"/>
      <c r="J5" s="281"/>
      <c r="K5" s="282"/>
      <c r="L5" s="280" t="s">
        <v>61</v>
      </c>
      <c r="M5" s="281"/>
      <c r="N5" s="281"/>
      <c r="O5" s="282"/>
      <c r="P5" s="280" t="s">
        <v>62</v>
      </c>
      <c r="Q5" s="281"/>
      <c r="R5" s="281"/>
      <c r="S5" s="282"/>
      <c r="T5" s="280" t="s">
        <v>63</v>
      </c>
      <c r="U5" s="281"/>
      <c r="V5" s="282"/>
      <c r="W5" s="280" t="s">
        <v>64</v>
      </c>
      <c r="X5" s="281"/>
      <c r="Y5" s="282"/>
      <c r="Z5" s="247" t="s">
        <v>227</v>
      </c>
      <c r="AA5" s="248"/>
      <c r="AB5" s="248"/>
      <c r="AC5" s="249"/>
    </row>
    <row r="6" spans="1:34" ht="12.6" customHeight="1" thickBot="1" x14ac:dyDescent="0.3">
      <c r="A6" s="320"/>
      <c r="B6" s="299">
        <f>DATE(2023,9,10)</f>
        <v>45179</v>
      </c>
      <c r="C6" s="300"/>
      <c r="D6" s="284">
        <f>B6+1</f>
        <v>45180</v>
      </c>
      <c r="E6" s="284"/>
      <c r="F6" s="284"/>
      <c r="G6" s="285"/>
      <c r="H6" s="283">
        <f>D6+1</f>
        <v>45181</v>
      </c>
      <c r="I6" s="284"/>
      <c r="J6" s="284"/>
      <c r="K6" s="285"/>
      <c r="L6" s="283">
        <f>H6+1</f>
        <v>45182</v>
      </c>
      <c r="M6" s="284"/>
      <c r="N6" s="284"/>
      <c r="O6" s="285"/>
      <c r="P6" s="283">
        <f>L6+1</f>
        <v>45183</v>
      </c>
      <c r="Q6" s="284"/>
      <c r="R6" s="284"/>
      <c r="S6" s="285"/>
      <c r="T6" s="283">
        <f>P6+1</f>
        <v>45184</v>
      </c>
      <c r="U6" s="284"/>
      <c r="V6" s="285"/>
      <c r="W6" s="283">
        <f>T6+1</f>
        <v>45185</v>
      </c>
      <c r="X6" s="284"/>
      <c r="Y6" s="285"/>
      <c r="Z6" s="250"/>
      <c r="AA6" s="251"/>
      <c r="AB6" s="251"/>
      <c r="AC6" s="252"/>
    </row>
    <row r="7" spans="1:34" s="100" customFormat="1" ht="38.25" customHeight="1" thickBot="1" x14ac:dyDescent="0.3">
      <c r="A7" s="321"/>
      <c r="B7" s="301" t="s">
        <v>136</v>
      </c>
      <c r="C7" s="302"/>
      <c r="D7" s="77" t="s">
        <v>136</v>
      </c>
      <c r="E7" s="79" t="s">
        <v>146</v>
      </c>
      <c r="F7" s="79" t="s">
        <v>147</v>
      </c>
      <c r="G7" s="78" t="s">
        <v>148</v>
      </c>
      <c r="H7" s="77" t="s">
        <v>136</v>
      </c>
      <c r="I7" s="79" t="s">
        <v>146</v>
      </c>
      <c r="J7" s="79" t="s">
        <v>147</v>
      </c>
      <c r="K7" s="78" t="s">
        <v>148</v>
      </c>
      <c r="L7" s="77" t="s">
        <v>136</v>
      </c>
      <c r="M7" s="79" t="s">
        <v>146</v>
      </c>
      <c r="N7" s="79" t="s">
        <v>147</v>
      </c>
      <c r="O7" s="78" t="s">
        <v>148</v>
      </c>
      <c r="P7" s="77" t="s">
        <v>136</v>
      </c>
      <c r="Q7" s="79" t="s">
        <v>146</v>
      </c>
      <c r="R7" s="79" t="s">
        <v>147</v>
      </c>
      <c r="S7" s="78" t="s">
        <v>148</v>
      </c>
      <c r="T7" s="122"/>
      <c r="U7" s="121"/>
      <c r="V7" s="120"/>
      <c r="W7" s="122"/>
      <c r="X7" s="121"/>
      <c r="Y7" s="120"/>
      <c r="Z7" s="137" t="s">
        <v>172</v>
      </c>
      <c r="AA7" s="136" t="s">
        <v>171</v>
      </c>
      <c r="AB7" s="136" t="s">
        <v>35</v>
      </c>
      <c r="AC7" s="135" t="s">
        <v>23</v>
      </c>
    </row>
    <row r="8" spans="1:34" ht="15" customHeight="1" x14ac:dyDescent="0.3">
      <c r="A8" s="153" t="s">
        <v>65</v>
      </c>
      <c r="B8" s="121"/>
      <c r="C8" s="120"/>
      <c r="D8" s="312" t="s">
        <v>66</v>
      </c>
      <c r="E8" s="312"/>
      <c r="F8" s="312"/>
      <c r="G8" s="313"/>
      <c r="H8" s="311" t="s">
        <v>66</v>
      </c>
      <c r="I8" s="312"/>
      <c r="J8" s="312"/>
      <c r="K8" s="313"/>
      <c r="L8" s="311" t="s">
        <v>66</v>
      </c>
      <c r="M8" s="312"/>
      <c r="N8" s="312"/>
      <c r="O8" s="313"/>
      <c r="P8" s="311" t="s">
        <v>66</v>
      </c>
      <c r="Q8" s="312"/>
      <c r="R8" s="312"/>
      <c r="S8" s="313"/>
      <c r="T8" s="122"/>
      <c r="U8" s="121"/>
      <c r="V8" s="120"/>
      <c r="W8" s="122"/>
      <c r="X8" s="121"/>
      <c r="Y8" s="120"/>
      <c r="Z8" s="134">
        <v>0.29166666666666669</v>
      </c>
      <c r="AA8" s="117">
        <f t="shared" ref="AA8:AA39" si="0">Z8-3/24</f>
        <v>0.16666666666666669</v>
      </c>
      <c r="AB8" s="125">
        <f t="shared" ref="AB8:AB39" si="1">Z8+4/24</f>
        <v>0.45833333333333337</v>
      </c>
      <c r="AC8" s="133">
        <f t="shared" ref="AC8:AC39" si="2">Z8+13/24</f>
        <v>0.83333333333333326</v>
      </c>
      <c r="AE8" s="102"/>
    </row>
    <row r="9" spans="1:34" ht="15" customHeight="1" thickBot="1" x14ac:dyDescent="0.35">
      <c r="A9" s="131" t="s">
        <v>67</v>
      </c>
      <c r="B9" s="121"/>
      <c r="C9" s="120"/>
      <c r="D9" s="315"/>
      <c r="E9" s="315"/>
      <c r="F9" s="315"/>
      <c r="G9" s="316"/>
      <c r="H9" s="314"/>
      <c r="I9" s="315"/>
      <c r="J9" s="315"/>
      <c r="K9" s="316"/>
      <c r="L9" s="314"/>
      <c r="M9" s="315"/>
      <c r="N9" s="315"/>
      <c r="O9" s="316"/>
      <c r="P9" s="314"/>
      <c r="Q9" s="315"/>
      <c r="R9" s="315"/>
      <c r="S9" s="316"/>
      <c r="T9" s="122"/>
      <c r="U9" s="121"/>
      <c r="V9" s="120"/>
      <c r="W9" s="122"/>
      <c r="X9" s="121"/>
      <c r="Y9" s="120"/>
      <c r="Z9" s="119">
        <f t="shared" ref="Z9:Z39" si="3">Z8+0.5/24</f>
        <v>0.3125</v>
      </c>
      <c r="AA9" s="132">
        <f t="shared" si="0"/>
        <v>0.1875</v>
      </c>
      <c r="AB9" s="125">
        <f t="shared" si="1"/>
        <v>0.47916666666666663</v>
      </c>
      <c r="AC9" s="116">
        <f t="shared" si="2"/>
        <v>0.85416666666666663</v>
      </c>
      <c r="AE9" s="102"/>
    </row>
    <row r="10" spans="1:34" ht="15" customHeight="1" x14ac:dyDescent="0.3">
      <c r="A10" s="129" t="s">
        <v>68</v>
      </c>
      <c r="B10" s="121"/>
      <c r="C10" s="120"/>
      <c r="D10" s="347" t="s">
        <v>242</v>
      </c>
      <c r="E10" s="348"/>
      <c r="F10" s="348"/>
      <c r="G10" s="349"/>
      <c r="H10" s="256" t="s">
        <v>69</v>
      </c>
      <c r="I10" s="292" t="s">
        <v>70</v>
      </c>
      <c r="J10" s="317" t="s">
        <v>41</v>
      </c>
      <c r="K10" s="338" t="s">
        <v>149</v>
      </c>
      <c r="L10" s="305" t="s">
        <v>168</v>
      </c>
      <c r="M10" s="306"/>
      <c r="N10" s="306"/>
      <c r="O10" s="307"/>
      <c r="P10" s="256" t="s">
        <v>69</v>
      </c>
      <c r="Q10" s="330" t="s">
        <v>241</v>
      </c>
      <c r="R10" s="317" t="s">
        <v>41</v>
      </c>
      <c r="S10" s="277" t="s">
        <v>178</v>
      </c>
      <c r="T10" s="122"/>
      <c r="U10" s="121"/>
      <c r="V10" s="120"/>
      <c r="W10" s="122"/>
      <c r="X10" s="121"/>
      <c r="Y10" s="120"/>
      <c r="Z10" s="119">
        <f t="shared" si="3"/>
        <v>0.33333333333333331</v>
      </c>
      <c r="AA10" s="132">
        <f t="shared" si="0"/>
        <v>0.20833333333333331</v>
      </c>
      <c r="AB10" s="125">
        <f t="shared" si="1"/>
        <v>0.5</v>
      </c>
      <c r="AC10" s="116">
        <f t="shared" si="2"/>
        <v>0.875</v>
      </c>
      <c r="AE10" s="102"/>
    </row>
    <row r="11" spans="1:34" ht="15" customHeight="1" thickBot="1" x14ac:dyDescent="0.35">
      <c r="A11" s="129" t="s">
        <v>71</v>
      </c>
      <c r="B11" s="121"/>
      <c r="C11" s="120"/>
      <c r="D11" s="350"/>
      <c r="E11" s="351"/>
      <c r="F11" s="351"/>
      <c r="G11" s="352"/>
      <c r="H11" s="257"/>
      <c r="I11" s="293"/>
      <c r="J11" s="337"/>
      <c r="K11" s="339"/>
      <c r="L11" s="308"/>
      <c r="M11" s="309"/>
      <c r="N11" s="309"/>
      <c r="O11" s="310"/>
      <c r="P11" s="257"/>
      <c r="Q11" s="331"/>
      <c r="R11" s="337"/>
      <c r="S11" s="278"/>
      <c r="T11" s="122"/>
      <c r="U11" s="121"/>
      <c r="V11" s="120"/>
      <c r="W11" s="122"/>
      <c r="X11" s="121"/>
      <c r="Y11" s="120"/>
      <c r="Z11" s="119">
        <f t="shared" si="3"/>
        <v>0.35416666666666663</v>
      </c>
      <c r="AA11" s="132">
        <f t="shared" si="0"/>
        <v>0.22916666666666663</v>
      </c>
      <c r="AB11" s="125">
        <f t="shared" si="1"/>
        <v>0.52083333333333326</v>
      </c>
      <c r="AC11" s="116">
        <f t="shared" si="2"/>
        <v>0.89583333333333326</v>
      </c>
      <c r="AE11" s="102"/>
    </row>
    <row r="12" spans="1:34" ht="15" customHeight="1" x14ac:dyDescent="0.3">
      <c r="A12" s="129" t="s">
        <v>72</v>
      </c>
      <c r="B12" s="121"/>
      <c r="C12" s="120"/>
      <c r="D12" s="353" t="s">
        <v>173</v>
      </c>
      <c r="E12" s="354"/>
      <c r="F12" s="354"/>
      <c r="G12" s="355"/>
      <c r="H12" s="257"/>
      <c r="I12" s="293"/>
      <c r="J12" s="337"/>
      <c r="K12" s="339"/>
      <c r="L12" s="303" t="s">
        <v>137</v>
      </c>
      <c r="M12" s="292" t="s">
        <v>70</v>
      </c>
      <c r="N12" s="317" t="s">
        <v>41</v>
      </c>
      <c r="O12" s="277" t="s">
        <v>178</v>
      </c>
      <c r="P12" s="257"/>
      <c r="Q12" s="331"/>
      <c r="R12" s="337"/>
      <c r="S12" s="278"/>
      <c r="T12" s="122"/>
      <c r="U12" s="121"/>
      <c r="V12" s="120"/>
      <c r="W12" s="122"/>
      <c r="X12" s="121"/>
      <c r="Y12" s="120"/>
      <c r="Z12" s="119">
        <f t="shared" si="3"/>
        <v>0.37499999999999994</v>
      </c>
      <c r="AA12" s="132">
        <f t="shared" si="0"/>
        <v>0.24999999999999994</v>
      </c>
      <c r="AB12" s="125">
        <f t="shared" si="1"/>
        <v>0.54166666666666663</v>
      </c>
      <c r="AC12" s="116">
        <f t="shared" si="2"/>
        <v>0.91666666666666652</v>
      </c>
    </row>
    <row r="13" spans="1:34" ht="15" customHeight="1" thickBot="1" x14ac:dyDescent="0.35">
      <c r="A13" s="129" t="s">
        <v>73</v>
      </c>
      <c r="B13" s="121"/>
      <c r="C13" s="120"/>
      <c r="D13" s="356"/>
      <c r="E13" s="357"/>
      <c r="F13" s="357"/>
      <c r="G13" s="358"/>
      <c r="H13" s="258"/>
      <c r="I13" s="294"/>
      <c r="J13" s="318"/>
      <c r="K13" s="340"/>
      <c r="L13" s="304"/>
      <c r="M13" s="294"/>
      <c r="N13" s="318"/>
      <c r="O13" s="279"/>
      <c r="P13" s="258"/>
      <c r="Q13" s="332"/>
      <c r="R13" s="318"/>
      <c r="S13" s="279"/>
      <c r="T13" s="122"/>
      <c r="U13" s="121"/>
      <c r="V13" s="120"/>
      <c r="W13" s="122"/>
      <c r="X13" s="121"/>
      <c r="Y13" s="120"/>
      <c r="Z13" s="119">
        <f t="shared" si="3"/>
        <v>0.39583333333333326</v>
      </c>
      <c r="AA13" s="132">
        <f t="shared" si="0"/>
        <v>0.27083333333333326</v>
      </c>
      <c r="AB13" s="125">
        <f t="shared" si="1"/>
        <v>0.56249999999999989</v>
      </c>
      <c r="AC13" s="116">
        <f t="shared" si="2"/>
        <v>0.93749999999999989</v>
      </c>
    </row>
    <row r="14" spans="1:34" ht="15" customHeight="1" thickBot="1" x14ac:dyDescent="0.35">
      <c r="A14" s="130" t="s">
        <v>74</v>
      </c>
      <c r="B14" s="121"/>
      <c r="C14" s="120"/>
      <c r="D14" s="287" t="s">
        <v>75</v>
      </c>
      <c r="E14" s="287"/>
      <c r="F14" s="287"/>
      <c r="G14" s="288"/>
      <c r="H14" s="286" t="s">
        <v>75</v>
      </c>
      <c r="I14" s="287"/>
      <c r="J14" s="287"/>
      <c r="K14" s="288"/>
      <c r="L14" s="286" t="s">
        <v>75</v>
      </c>
      <c r="M14" s="287"/>
      <c r="N14" s="287"/>
      <c r="O14" s="288"/>
      <c r="P14" s="286" t="s">
        <v>75</v>
      </c>
      <c r="Q14" s="287"/>
      <c r="R14" s="287"/>
      <c r="S14" s="288"/>
      <c r="T14" s="122"/>
      <c r="U14" s="121"/>
      <c r="V14" s="120"/>
      <c r="W14" s="122"/>
      <c r="X14" s="121"/>
      <c r="Y14" s="120"/>
      <c r="Z14" s="119">
        <f t="shared" si="3"/>
        <v>0.41666666666666657</v>
      </c>
      <c r="AA14" s="118">
        <f t="shared" si="0"/>
        <v>0.29166666666666657</v>
      </c>
      <c r="AB14" s="125">
        <f t="shared" si="1"/>
        <v>0.58333333333333326</v>
      </c>
      <c r="AC14" s="127">
        <f t="shared" si="2"/>
        <v>0.95833333333333326</v>
      </c>
      <c r="AE14" s="102"/>
      <c r="AF14" s="102"/>
      <c r="AG14" s="102"/>
      <c r="AH14" s="102"/>
    </row>
    <row r="15" spans="1:34" ht="15" customHeight="1" x14ac:dyDescent="0.3">
      <c r="A15" s="128" t="s">
        <v>76</v>
      </c>
      <c r="B15" s="121"/>
      <c r="C15" s="120"/>
      <c r="D15" s="256" t="s">
        <v>69</v>
      </c>
      <c r="E15" s="292" t="s">
        <v>70</v>
      </c>
      <c r="F15" s="259" t="s">
        <v>179</v>
      </c>
      <c r="G15" s="277" t="s">
        <v>189</v>
      </c>
      <c r="H15" s="256" t="s">
        <v>69</v>
      </c>
      <c r="I15" s="289"/>
      <c r="J15" s="259" t="s">
        <v>179</v>
      </c>
      <c r="K15" s="277" t="s">
        <v>189</v>
      </c>
      <c r="L15" s="368" t="s">
        <v>174</v>
      </c>
      <c r="M15" s="369"/>
      <c r="N15" s="369"/>
      <c r="O15" s="370"/>
      <c r="P15" s="341" t="s">
        <v>137</v>
      </c>
      <c r="Q15" s="253" t="s">
        <v>83</v>
      </c>
      <c r="R15" s="292" t="s">
        <v>70</v>
      </c>
      <c r="S15" s="277" t="s">
        <v>189</v>
      </c>
      <c r="T15" s="122"/>
      <c r="U15" s="121"/>
      <c r="V15" s="120"/>
      <c r="W15" s="122"/>
      <c r="X15" s="121"/>
      <c r="Y15" s="120"/>
      <c r="Z15" s="119">
        <f t="shared" si="3"/>
        <v>0.43749999999999989</v>
      </c>
      <c r="AA15" s="118">
        <f t="shared" si="0"/>
        <v>0.31249999999999989</v>
      </c>
      <c r="AB15" s="125">
        <f t="shared" si="1"/>
        <v>0.60416666666666652</v>
      </c>
      <c r="AC15" s="127">
        <f t="shared" si="2"/>
        <v>0.97916666666666652</v>
      </c>
      <c r="AE15" s="102"/>
      <c r="AF15" s="102"/>
      <c r="AG15" s="102"/>
      <c r="AH15" s="102"/>
    </row>
    <row r="16" spans="1:34" ht="15" customHeight="1" thickBot="1" x14ac:dyDescent="0.35">
      <c r="A16" s="128" t="s">
        <v>77</v>
      </c>
      <c r="B16" s="121"/>
      <c r="C16" s="120"/>
      <c r="D16" s="257"/>
      <c r="E16" s="293"/>
      <c r="F16" s="260"/>
      <c r="G16" s="278"/>
      <c r="H16" s="257"/>
      <c r="I16" s="290"/>
      <c r="J16" s="260"/>
      <c r="K16" s="278"/>
      <c r="L16" s="308"/>
      <c r="M16" s="309"/>
      <c r="N16" s="309"/>
      <c r="O16" s="310"/>
      <c r="P16" s="342"/>
      <c r="Q16" s="254"/>
      <c r="R16" s="293"/>
      <c r="S16" s="278"/>
      <c r="T16" s="122"/>
      <c r="U16" s="121"/>
      <c r="V16" s="120"/>
      <c r="W16" s="122"/>
      <c r="X16" s="121"/>
      <c r="Y16" s="120"/>
      <c r="Z16" s="119">
        <f t="shared" si="3"/>
        <v>0.4583333333333332</v>
      </c>
      <c r="AA16" s="118">
        <f t="shared" si="0"/>
        <v>0.3333333333333332</v>
      </c>
      <c r="AB16" s="125">
        <f t="shared" si="1"/>
        <v>0.62499999999999989</v>
      </c>
      <c r="AC16" s="127">
        <f t="shared" si="2"/>
        <v>0.99999999999999978</v>
      </c>
      <c r="AE16" s="102"/>
      <c r="AF16" s="102"/>
      <c r="AG16" s="102"/>
      <c r="AH16" s="102"/>
    </row>
    <row r="17" spans="1:34" ht="15" customHeight="1" x14ac:dyDescent="0.3">
      <c r="A17" s="128" t="s">
        <v>78</v>
      </c>
      <c r="B17" s="121"/>
      <c r="C17" s="120"/>
      <c r="D17" s="257"/>
      <c r="E17" s="293"/>
      <c r="F17" s="260"/>
      <c r="G17" s="278"/>
      <c r="H17" s="257"/>
      <c r="I17" s="290"/>
      <c r="J17" s="260"/>
      <c r="K17" s="278"/>
      <c r="L17" s="368" t="s">
        <v>166</v>
      </c>
      <c r="M17" s="369"/>
      <c r="N17" s="369"/>
      <c r="O17" s="370"/>
      <c r="P17" s="342"/>
      <c r="Q17" s="254"/>
      <c r="R17" s="293"/>
      <c r="S17" s="278"/>
      <c r="T17" s="122"/>
      <c r="U17" s="121"/>
      <c r="V17" s="120"/>
      <c r="W17" s="122"/>
      <c r="X17" s="121"/>
      <c r="Y17" s="120"/>
      <c r="Z17" s="119">
        <f t="shared" si="3"/>
        <v>0.47916666666666652</v>
      </c>
      <c r="AA17" s="118">
        <f t="shared" si="0"/>
        <v>0.35416666666666652</v>
      </c>
      <c r="AB17" s="125">
        <f t="shared" si="1"/>
        <v>0.64583333333333315</v>
      </c>
      <c r="AC17" s="127">
        <f t="shared" si="2"/>
        <v>1.020833333333333</v>
      </c>
      <c r="AE17" s="102"/>
      <c r="AF17" s="102"/>
      <c r="AG17" s="102"/>
      <c r="AH17" s="102"/>
    </row>
    <row r="18" spans="1:34" ht="15" customHeight="1" thickBot="1" x14ac:dyDescent="0.35">
      <c r="A18" s="128" t="s">
        <v>79</v>
      </c>
      <c r="B18" s="121"/>
      <c r="C18" s="120"/>
      <c r="D18" s="258"/>
      <c r="E18" s="294"/>
      <c r="F18" s="261"/>
      <c r="G18" s="279"/>
      <c r="H18" s="258"/>
      <c r="I18" s="291"/>
      <c r="J18" s="261"/>
      <c r="K18" s="279"/>
      <c r="L18" s="308"/>
      <c r="M18" s="309"/>
      <c r="N18" s="309"/>
      <c r="O18" s="310"/>
      <c r="P18" s="343"/>
      <c r="Q18" s="255"/>
      <c r="R18" s="294"/>
      <c r="S18" s="279"/>
      <c r="T18" s="122"/>
      <c r="U18" s="121"/>
      <c r="V18" s="120"/>
      <c r="W18" s="122"/>
      <c r="X18" s="121"/>
      <c r="Y18" s="120"/>
      <c r="Z18" s="119">
        <f t="shared" si="3"/>
        <v>0.49999999999999983</v>
      </c>
      <c r="AA18" s="118">
        <f t="shared" si="0"/>
        <v>0.37499999999999983</v>
      </c>
      <c r="AB18" s="125">
        <f t="shared" si="1"/>
        <v>0.66666666666666652</v>
      </c>
      <c r="AC18" s="127">
        <f t="shared" si="2"/>
        <v>1.0416666666666665</v>
      </c>
    </row>
    <row r="19" spans="1:34" ht="15" customHeight="1" x14ac:dyDescent="0.3">
      <c r="A19" s="131" t="s">
        <v>80</v>
      </c>
      <c r="B19" s="121"/>
      <c r="C19" s="120"/>
      <c r="D19" s="312" t="s">
        <v>186</v>
      </c>
      <c r="E19" s="312"/>
      <c r="F19" s="312"/>
      <c r="G19" s="313"/>
      <c r="H19" s="312" t="s">
        <v>186</v>
      </c>
      <c r="I19" s="312"/>
      <c r="J19" s="312"/>
      <c r="K19" s="313"/>
      <c r="L19" s="312" t="s">
        <v>186</v>
      </c>
      <c r="M19" s="312"/>
      <c r="N19" s="312"/>
      <c r="O19" s="313"/>
      <c r="P19" s="312" t="s">
        <v>186</v>
      </c>
      <c r="Q19" s="312"/>
      <c r="R19" s="312"/>
      <c r="S19" s="313"/>
      <c r="T19" s="122"/>
      <c r="U19" s="121"/>
      <c r="V19" s="120"/>
      <c r="W19" s="122"/>
      <c r="X19" s="121"/>
      <c r="Y19" s="120"/>
      <c r="Z19" s="119">
        <f t="shared" si="3"/>
        <v>0.52083333333333315</v>
      </c>
      <c r="AA19" s="118">
        <f t="shared" si="0"/>
        <v>0.39583333333333315</v>
      </c>
      <c r="AB19" s="125">
        <f t="shared" si="1"/>
        <v>0.68749999999999978</v>
      </c>
      <c r="AC19" s="127">
        <f t="shared" si="2"/>
        <v>1.0624999999999998</v>
      </c>
    </row>
    <row r="20" spans="1:34" ht="15" customHeight="1" thickBot="1" x14ac:dyDescent="0.35">
      <c r="A20" s="131" t="s">
        <v>81</v>
      </c>
      <c r="B20" s="121"/>
      <c r="C20" s="120"/>
      <c r="D20" s="315"/>
      <c r="E20" s="315"/>
      <c r="F20" s="315"/>
      <c r="G20" s="316"/>
      <c r="H20" s="315"/>
      <c r="I20" s="315"/>
      <c r="J20" s="315"/>
      <c r="K20" s="316"/>
      <c r="L20" s="315"/>
      <c r="M20" s="315"/>
      <c r="N20" s="315"/>
      <c r="O20" s="316"/>
      <c r="P20" s="315"/>
      <c r="Q20" s="315"/>
      <c r="R20" s="315"/>
      <c r="S20" s="316"/>
      <c r="T20" s="122"/>
      <c r="U20" s="121"/>
      <c r="V20" s="120"/>
      <c r="W20" s="122"/>
      <c r="X20" s="121"/>
      <c r="Y20" s="120"/>
      <c r="Z20" s="119">
        <f t="shared" si="3"/>
        <v>0.54166666666666652</v>
      </c>
      <c r="AA20" s="118">
        <f t="shared" si="0"/>
        <v>0.41666666666666652</v>
      </c>
      <c r="AB20" s="125">
        <f t="shared" si="1"/>
        <v>0.70833333333333315</v>
      </c>
      <c r="AC20" s="127">
        <f t="shared" si="2"/>
        <v>1.083333333333333</v>
      </c>
    </row>
    <row r="21" spans="1:34" ht="15" customHeight="1" thickBot="1" x14ac:dyDescent="0.35">
      <c r="A21" s="128" t="s">
        <v>82</v>
      </c>
      <c r="B21" s="121"/>
      <c r="C21" s="120"/>
      <c r="D21" s="371" t="s">
        <v>225</v>
      </c>
      <c r="E21" s="372"/>
      <c r="F21" s="373"/>
      <c r="G21" s="277" t="s">
        <v>189</v>
      </c>
      <c r="H21" s="341" t="s">
        <v>137</v>
      </c>
      <c r="I21" s="253" t="s">
        <v>83</v>
      </c>
      <c r="J21" s="289"/>
      <c r="K21" s="277" t="s">
        <v>178</v>
      </c>
      <c r="L21" s="256" t="s">
        <v>69</v>
      </c>
      <c r="M21" s="253" t="s">
        <v>83</v>
      </c>
      <c r="N21" s="344" t="s">
        <v>209</v>
      </c>
      <c r="O21" s="277" t="s">
        <v>178</v>
      </c>
      <c r="P21" s="256" t="s">
        <v>69</v>
      </c>
      <c r="Q21" s="253" t="s">
        <v>83</v>
      </c>
      <c r="R21" s="259" t="s">
        <v>179</v>
      </c>
      <c r="S21" s="277" t="s">
        <v>189</v>
      </c>
      <c r="T21" s="122"/>
      <c r="U21" s="121"/>
      <c r="V21" s="120"/>
      <c r="W21" s="122"/>
      <c r="X21" s="121"/>
      <c r="Y21" s="120"/>
      <c r="Z21" s="119">
        <f t="shared" si="3"/>
        <v>0.56249999999999989</v>
      </c>
      <c r="AA21" s="118">
        <f t="shared" si="0"/>
        <v>0.43749999999999989</v>
      </c>
      <c r="AB21" s="125">
        <f t="shared" si="1"/>
        <v>0.72916666666666652</v>
      </c>
      <c r="AC21" s="127">
        <f t="shared" si="2"/>
        <v>1.1041666666666665</v>
      </c>
    </row>
    <row r="22" spans="1:34" ht="15" customHeight="1" x14ac:dyDescent="0.3">
      <c r="A22" s="128" t="s">
        <v>84</v>
      </c>
      <c r="B22" s="333" t="s">
        <v>216</v>
      </c>
      <c r="C22" s="334"/>
      <c r="D22" s="374"/>
      <c r="E22" s="375"/>
      <c r="F22" s="376"/>
      <c r="G22" s="278"/>
      <c r="H22" s="342"/>
      <c r="I22" s="254"/>
      <c r="J22" s="290"/>
      <c r="K22" s="278"/>
      <c r="L22" s="257"/>
      <c r="M22" s="254"/>
      <c r="N22" s="345"/>
      <c r="O22" s="278"/>
      <c r="P22" s="257"/>
      <c r="Q22" s="254"/>
      <c r="R22" s="260"/>
      <c r="S22" s="278"/>
      <c r="T22" s="122"/>
      <c r="U22" s="121"/>
      <c r="V22" s="120"/>
      <c r="W22" s="122"/>
      <c r="X22" s="121"/>
      <c r="Y22" s="120"/>
      <c r="Z22" s="119">
        <f t="shared" si="3"/>
        <v>0.58333333333333326</v>
      </c>
      <c r="AA22" s="118">
        <f t="shared" si="0"/>
        <v>0.45833333333333326</v>
      </c>
      <c r="AB22" s="125">
        <f t="shared" si="1"/>
        <v>0.74999999999999989</v>
      </c>
      <c r="AC22" s="127">
        <f t="shared" si="2"/>
        <v>1.125</v>
      </c>
    </row>
    <row r="23" spans="1:34" ht="15" customHeight="1" thickBot="1" x14ac:dyDescent="0.35">
      <c r="A23" s="128" t="s">
        <v>85</v>
      </c>
      <c r="B23" s="335"/>
      <c r="C23" s="336"/>
      <c r="D23" s="374"/>
      <c r="E23" s="375"/>
      <c r="F23" s="376"/>
      <c r="G23" s="278"/>
      <c r="H23" s="342"/>
      <c r="I23" s="254"/>
      <c r="J23" s="290"/>
      <c r="K23" s="278"/>
      <c r="L23" s="257"/>
      <c r="M23" s="254"/>
      <c r="N23" s="345"/>
      <c r="O23" s="278"/>
      <c r="P23" s="257"/>
      <c r="Q23" s="254"/>
      <c r="R23" s="260"/>
      <c r="S23" s="278"/>
      <c r="T23" s="122"/>
      <c r="U23" s="121"/>
      <c r="V23" s="120"/>
      <c r="W23" s="122"/>
      <c r="X23" s="121"/>
      <c r="Y23" s="120"/>
      <c r="Z23" s="119">
        <f t="shared" si="3"/>
        <v>0.60416666666666663</v>
      </c>
      <c r="AA23" s="118">
        <f t="shared" si="0"/>
        <v>0.47916666666666663</v>
      </c>
      <c r="AB23" s="125">
        <f t="shared" si="1"/>
        <v>0.77083333333333326</v>
      </c>
      <c r="AC23" s="127">
        <f t="shared" si="2"/>
        <v>1.1458333333333333</v>
      </c>
    </row>
    <row r="24" spans="1:34" ht="15" customHeight="1" thickBot="1" x14ac:dyDescent="0.35">
      <c r="A24" s="128" t="s">
        <v>86</v>
      </c>
      <c r="B24" s="121"/>
      <c r="C24" s="120"/>
      <c r="D24" s="377"/>
      <c r="E24" s="378"/>
      <c r="F24" s="379"/>
      <c r="G24" s="279"/>
      <c r="H24" s="343"/>
      <c r="I24" s="255"/>
      <c r="J24" s="291"/>
      <c r="K24" s="279"/>
      <c r="L24" s="258"/>
      <c r="M24" s="255"/>
      <c r="N24" s="346"/>
      <c r="O24" s="279"/>
      <c r="P24" s="258"/>
      <c r="Q24" s="255"/>
      <c r="R24" s="261"/>
      <c r="S24" s="279"/>
      <c r="T24" s="122"/>
      <c r="U24" s="121"/>
      <c r="V24" s="120"/>
      <c r="W24" s="122"/>
      <c r="X24" s="121"/>
      <c r="Y24" s="120"/>
      <c r="Z24" s="119">
        <f t="shared" si="3"/>
        <v>0.625</v>
      </c>
      <c r="AA24" s="118">
        <f t="shared" si="0"/>
        <v>0.5</v>
      </c>
      <c r="AB24" s="125">
        <f t="shared" si="1"/>
        <v>0.79166666666666663</v>
      </c>
      <c r="AC24" s="127">
        <f t="shared" si="2"/>
        <v>1.1666666666666665</v>
      </c>
    </row>
    <row r="25" spans="1:34" ht="15" customHeight="1" thickBot="1" x14ac:dyDescent="0.35">
      <c r="A25" s="130" t="s">
        <v>87</v>
      </c>
      <c r="B25" s="121"/>
      <c r="C25" s="120"/>
      <c r="D25" s="286" t="s">
        <v>75</v>
      </c>
      <c r="E25" s="287"/>
      <c r="F25" s="287"/>
      <c r="G25" s="288"/>
      <c r="H25" s="286" t="s">
        <v>75</v>
      </c>
      <c r="I25" s="287"/>
      <c r="J25" s="287"/>
      <c r="K25" s="288"/>
      <c r="L25" s="286" t="s">
        <v>75</v>
      </c>
      <c r="M25" s="287"/>
      <c r="N25" s="287"/>
      <c r="O25" s="288"/>
      <c r="P25" s="286" t="s">
        <v>75</v>
      </c>
      <c r="Q25" s="287"/>
      <c r="R25" s="287"/>
      <c r="S25" s="288"/>
      <c r="T25" s="122"/>
      <c r="U25" s="121"/>
      <c r="V25" s="120"/>
      <c r="W25" s="122"/>
      <c r="X25" s="121"/>
      <c r="Y25" s="120"/>
      <c r="Z25" s="119">
        <f t="shared" si="3"/>
        <v>0.64583333333333337</v>
      </c>
      <c r="AA25" s="118">
        <f t="shared" si="0"/>
        <v>0.52083333333333337</v>
      </c>
      <c r="AB25" s="125">
        <f t="shared" si="1"/>
        <v>0.8125</v>
      </c>
      <c r="AC25" s="127">
        <f t="shared" si="2"/>
        <v>1.1875</v>
      </c>
    </row>
    <row r="26" spans="1:34" ht="15" customHeight="1" x14ac:dyDescent="0.3">
      <c r="A26" s="129" t="s">
        <v>88</v>
      </c>
      <c r="B26" s="324" t="s">
        <v>226</v>
      </c>
      <c r="C26" s="325"/>
      <c r="D26" s="256" t="s">
        <v>69</v>
      </c>
      <c r="E26" s="330" t="s">
        <v>241</v>
      </c>
      <c r="F26" s="344" t="s">
        <v>209</v>
      </c>
      <c r="G26" s="277" t="s">
        <v>178</v>
      </c>
      <c r="H26" s="256" t="s">
        <v>69</v>
      </c>
      <c r="I26" s="330" t="s">
        <v>241</v>
      </c>
      <c r="J26" s="289"/>
      <c r="K26" s="277" t="s">
        <v>178</v>
      </c>
      <c r="L26" s="341" t="s">
        <v>137</v>
      </c>
      <c r="M26" s="289"/>
      <c r="N26" s="289"/>
      <c r="O26" s="277" t="s">
        <v>178</v>
      </c>
      <c r="P26" s="368" t="s">
        <v>175</v>
      </c>
      <c r="Q26" s="369"/>
      <c r="R26" s="369"/>
      <c r="S26" s="370"/>
      <c r="T26" s="122"/>
      <c r="U26" s="121"/>
      <c r="V26" s="120"/>
      <c r="W26" s="122"/>
      <c r="X26" s="121"/>
      <c r="Y26" s="120"/>
      <c r="Z26" s="119">
        <f t="shared" si="3"/>
        <v>0.66666666666666674</v>
      </c>
      <c r="AA26" s="118">
        <f t="shared" si="0"/>
        <v>0.54166666666666674</v>
      </c>
      <c r="AB26" s="125">
        <f t="shared" si="1"/>
        <v>0.83333333333333337</v>
      </c>
      <c r="AC26" s="127">
        <f t="shared" si="2"/>
        <v>1.2083333333333335</v>
      </c>
    </row>
    <row r="27" spans="1:34" ht="15" customHeight="1" x14ac:dyDescent="0.3">
      <c r="A27" s="128" t="s">
        <v>89</v>
      </c>
      <c r="B27" s="326"/>
      <c r="C27" s="327"/>
      <c r="D27" s="257"/>
      <c r="E27" s="331"/>
      <c r="F27" s="345"/>
      <c r="G27" s="278"/>
      <c r="H27" s="257"/>
      <c r="I27" s="331"/>
      <c r="J27" s="290"/>
      <c r="K27" s="278"/>
      <c r="L27" s="342"/>
      <c r="M27" s="290"/>
      <c r="N27" s="290"/>
      <c r="O27" s="278"/>
      <c r="P27" s="305"/>
      <c r="Q27" s="306"/>
      <c r="R27" s="306"/>
      <c r="S27" s="307"/>
      <c r="T27" s="122"/>
      <c r="U27" s="121"/>
      <c r="V27" s="120"/>
      <c r="W27" s="122"/>
      <c r="X27" s="121"/>
      <c r="Y27" s="120"/>
      <c r="Z27" s="119">
        <f t="shared" si="3"/>
        <v>0.68750000000000011</v>
      </c>
      <c r="AA27" s="118">
        <f t="shared" si="0"/>
        <v>0.56250000000000011</v>
      </c>
      <c r="AB27" s="125">
        <f t="shared" si="1"/>
        <v>0.85416666666666674</v>
      </c>
      <c r="AC27" s="127">
        <f t="shared" si="2"/>
        <v>1.2291666666666667</v>
      </c>
    </row>
    <row r="28" spans="1:34" ht="15" customHeight="1" thickBot="1" x14ac:dyDescent="0.35">
      <c r="A28" s="128" t="s">
        <v>90</v>
      </c>
      <c r="B28" s="328"/>
      <c r="C28" s="329"/>
      <c r="D28" s="257"/>
      <c r="E28" s="331"/>
      <c r="F28" s="345"/>
      <c r="G28" s="278"/>
      <c r="H28" s="257"/>
      <c r="I28" s="331"/>
      <c r="J28" s="290"/>
      <c r="K28" s="278"/>
      <c r="L28" s="342"/>
      <c r="M28" s="290"/>
      <c r="N28" s="290"/>
      <c r="O28" s="278"/>
      <c r="P28" s="305"/>
      <c r="Q28" s="306"/>
      <c r="R28" s="306"/>
      <c r="S28" s="307"/>
      <c r="T28" s="122"/>
      <c r="U28" s="121"/>
      <c r="V28" s="120"/>
      <c r="W28" s="122"/>
      <c r="X28" s="121"/>
      <c r="Y28" s="120"/>
      <c r="Z28" s="119">
        <f t="shared" si="3"/>
        <v>0.70833333333333348</v>
      </c>
      <c r="AA28" s="118">
        <f t="shared" si="0"/>
        <v>0.58333333333333348</v>
      </c>
      <c r="AB28" s="125">
        <f t="shared" si="1"/>
        <v>0.87500000000000011</v>
      </c>
      <c r="AC28" s="127">
        <f t="shared" si="2"/>
        <v>1.25</v>
      </c>
    </row>
    <row r="29" spans="1:34" ht="15" customHeight="1" thickBot="1" x14ac:dyDescent="0.35">
      <c r="A29" s="128" t="s">
        <v>91</v>
      </c>
      <c r="B29" s="333" t="s">
        <v>167</v>
      </c>
      <c r="C29" s="334"/>
      <c r="D29" s="258"/>
      <c r="E29" s="332"/>
      <c r="F29" s="346"/>
      <c r="G29" s="279"/>
      <c r="H29" s="258"/>
      <c r="I29" s="332"/>
      <c r="J29" s="291"/>
      <c r="K29" s="279"/>
      <c r="L29" s="343"/>
      <c r="M29" s="291"/>
      <c r="N29" s="291"/>
      <c r="O29" s="279"/>
      <c r="P29" s="308"/>
      <c r="Q29" s="309"/>
      <c r="R29" s="309"/>
      <c r="S29" s="310"/>
      <c r="T29" s="122"/>
      <c r="U29" s="121"/>
      <c r="V29" s="120"/>
      <c r="W29" s="122"/>
      <c r="X29" s="121"/>
      <c r="Y29" s="120"/>
      <c r="Z29" s="119">
        <f t="shared" si="3"/>
        <v>0.72916666666666685</v>
      </c>
      <c r="AA29" s="118">
        <f t="shared" si="0"/>
        <v>0.60416666666666685</v>
      </c>
      <c r="AB29" s="125">
        <f t="shared" si="1"/>
        <v>0.89583333333333348</v>
      </c>
      <c r="AC29" s="127">
        <f t="shared" si="2"/>
        <v>1.2708333333333335</v>
      </c>
    </row>
    <row r="30" spans="1:34" ht="15" customHeight="1" thickBot="1" x14ac:dyDescent="0.35">
      <c r="A30" s="126" t="s">
        <v>92</v>
      </c>
      <c r="B30" s="335"/>
      <c r="C30" s="336"/>
      <c r="D30" s="286" t="s">
        <v>75</v>
      </c>
      <c r="E30" s="287"/>
      <c r="F30" s="287"/>
      <c r="G30" s="288"/>
      <c r="H30" s="286" t="s">
        <v>75</v>
      </c>
      <c r="I30" s="287"/>
      <c r="J30" s="287"/>
      <c r="K30" s="288"/>
      <c r="L30" s="286" t="s">
        <v>75</v>
      </c>
      <c r="M30" s="287"/>
      <c r="N30" s="287"/>
      <c r="O30" s="288"/>
      <c r="P30" s="286" t="s">
        <v>75</v>
      </c>
      <c r="Q30" s="287"/>
      <c r="R30" s="287"/>
      <c r="S30" s="288"/>
      <c r="T30" s="122"/>
      <c r="U30" s="121"/>
      <c r="V30" s="120"/>
      <c r="W30" s="122"/>
      <c r="X30" s="121"/>
      <c r="Y30" s="120"/>
      <c r="Z30" s="119">
        <f t="shared" si="3"/>
        <v>0.75000000000000022</v>
      </c>
      <c r="AA30" s="118">
        <f t="shared" si="0"/>
        <v>0.62500000000000022</v>
      </c>
      <c r="AB30" s="125">
        <f t="shared" si="1"/>
        <v>0.91666666666666685</v>
      </c>
      <c r="AC30" s="116">
        <f t="shared" si="2"/>
        <v>1.291666666666667</v>
      </c>
    </row>
    <row r="31" spans="1:34" ht="15" customHeight="1" x14ac:dyDescent="0.3">
      <c r="A31" s="131" t="s">
        <v>93</v>
      </c>
      <c r="B31" s="322" t="s">
        <v>94</v>
      </c>
      <c r="C31" s="323"/>
      <c r="D31" s="359" t="s">
        <v>94</v>
      </c>
      <c r="E31" s="360"/>
      <c r="F31" s="360"/>
      <c r="G31" s="361"/>
      <c r="H31" s="359" t="s">
        <v>94</v>
      </c>
      <c r="I31" s="360"/>
      <c r="J31" s="360"/>
      <c r="K31" s="361"/>
      <c r="L31" s="262" t="s">
        <v>240</v>
      </c>
      <c r="M31" s="263"/>
      <c r="N31" s="263"/>
      <c r="O31" s="264"/>
      <c r="P31" s="359" t="s">
        <v>94</v>
      </c>
      <c r="Q31" s="360"/>
      <c r="R31" s="360"/>
      <c r="S31" s="361"/>
      <c r="T31" s="122"/>
      <c r="U31" s="121"/>
      <c r="V31" s="120"/>
      <c r="W31" s="122"/>
      <c r="X31" s="121"/>
      <c r="Y31" s="120"/>
      <c r="Z31" s="119">
        <f t="shared" si="3"/>
        <v>0.77083333333333359</v>
      </c>
      <c r="AA31" s="118">
        <f t="shared" si="0"/>
        <v>0.64583333333333359</v>
      </c>
      <c r="AB31" s="125">
        <f t="shared" si="1"/>
        <v>0.93750000000000022</v>
      </c>
      <c r="AC31" s="116">
        <f t="shared" si="2"/>
        <v>1.3125000000000002</v>
      </c>
    </row>
    <row r="32" spans="1:34" ht="15" customHeight="1" x14ac:dyDescent="0.3">
      <c r="A32" s="131" t="s">
        <v>95</v>
      </c>
      <c r="B32" s="272"/>
      <c r="C32" s="273"/>
      <c r="D32" s="362"/>
      <c r="E32" s="363"/>
      <c r="F32" s="363"/>
      <c r="G32" s="364"/>
      <c r="H32" s="362"/>
      <c r="I32" s="363"/>
      <c r="J32" s="363"/>
      <c r="K32" s="364"/>
      <c r="L32" s="265"/>
      <c r="M32" s="266"/>
      <c r="N32" s="266"/>
      <c r="O32" s="267"/>
      <c r="P32" s="362"/>
      <c r="Q32" s="363"/>
      <c r="R32" s="363"/>
      <c r="S32" s="364"/>
      <c r="T32" s="122"/>
      <c r="U32" s="121"/>
      <c r="V32" s="120"/>
      <c r="W32" s="122"/>
      <c r="X32" s="121"/>
      <c r="Y32" s="120"/>
      <c r="Z32" s="119">
        <f t="shared" si="3"/>
        <v>0.79166666666666696</v>
      </c>
      <c r="AA32" s="118">
        <f t="shared" si="0"/>
        <v>0.66666666666666696</v>
      </c>
      <c r="AB32" s="117">
        <f t="shared" si="1"/>
        <v>0.95833333333333359</v>
      </c>
      <c r="AC32" s="116">
        <f t="shared" si="2"/>
        <v>1.3333333333333335</v>
      </c>
    </row>
    <row r="33" spans="1:29" ht="15" customHeight="1" x14ac:dyDescent="0.3">
      <c r="A33" s="131" t="s">
        <v>96</v>
      </c>
      <c r="B33" s="272"/>
      <c r="C33" s="273"/>
      <c r="D33" s="362"/>
      <c r="E33" s="363"/>
      <c r="F33" s="363"/>
      <c r="G33" s="364"/>
      <c r="H33" s="362"/>
      <c r="I33" s="363"/>
      <c r="J33" s="363"/>
      <c r="K33" s="364"/>
      <c r="L33" s="265"/>
      <c r="M33" s="266"/>
      <c r="N33" s="266"/>
      <c r="O33" s="267"/>
      <c r="P33" s="362"/>
      <c r="Q33" s="363"/>
      <c r="R33" s="363"/>
      <c r="S33" s="364"/>
      <c r="T33" s="122"/>
      <c r="U33" s="121"/>
      <c r="V33" s="120"/>
      <c r="W33" s="122"/>
      <c r="X33" s="121"/>
      <c r="Y33" s="120"/>
      <c r="Z33" s="119">
        <f t="shared" si="3"/>
        <v>0.81250000000000033</v>
      </c>
      <c r="AA33" s="118">
        <f t="shared" si="0"/>
        <v>0.68750000000000033</v>
      </c>
      <c r="AB33" s="117">
        <f t="shared" si="1"/>
        <v>0.97916666666666696</v>
      </c>
      <c r="AC33" s="116">
        <f t="shared" si="2"/>
        <v>1.354166666666667</v>
      </c>
    </row>
    <row r="34" spans="1:29" ht="15" customHeight="1" thickBot="1" x14ac:dyDescent="0.35">
      <c r="A34" s="131" t="s">
        <v>97</v>
      </c>
      <c r="B34" s="272"/>
      <c r="C34" s="273"/>
      <c r="D34" s="362"/>
      <c r="E34" s="363"/>
      <c r="F34" s="363"/>
      <c r="G34" s="364"/>
      <c r="H34" s="362"/>
      <c r="I34" s="363"/>
      <c r="J34" s="363"/>
      <c r="K34" s="364"/>
      <c r="L34" s="268"/>
      <c r="M34" s="269"/>
      <c r="N34" s="269"/>
      <c r="O34" s="270"/>
      <c r="P34" s="362"/>
      <c r="Q34" s="363"/>
      <c r="R34" s="363"/>
      <c r="S34" s="364"/>
      <c r="T34" s="122"/>
      <c r="U34" s="121"/>
      <c r="V34" s="120"/>
      <c r="W34" s="122"/>
      <c r="X34" s="121"/>
      <c r="Y34" s="120"/>
      <c r="Z34" s="119">
        <f t="shared" si="3"/>
        <v>0.8333333333333337</v>
      </c>
      <c r="AA34" s="118">
        <f t="shared" si="0"/>
        <v>0.7083333333333337</v>
      </c>
      <c r="AB34" s="117">
        <f t="shared" si="1"/>
        <v>1.0000000000000004</v>
      </c>
      <c r="AC34" s="116">
        <f t="shared" si="2"/>
        <v>1.3750000000000004</v>
      </c>
    </row>
    <row r="35" spans="1:29" ht="15" customHeight="1" x14ac:dyDescent="0.3">
      <c r="A35" s="123" t="s">
        <v>98</v>
      </c>
      <c r="B35" s="272"/>
      <c r="C35" s="273"/>
      <c r="D35" s="362"/>
      <c r="E35" s="363"/>
      <c r="F35" s="363"/>
      <c r="G35" s="364"/>
      <c r="H35" s="362"/>
      <c r="I35" s="363"/>
      <c r="J35" s="363"/>
      <c r="K35" s="364"/>
      <c r="L35" s="271" t="s">
        <v>94</v>
      </c>
      <c r="M35" s="272"/>
      <c r="N35" s="272"/>
      <c r="O35" s="273"/>
      <c r="P35" s="362"/>
      <c r="Q35" s="363"/>
      <c r="R35" s="363"/>
      <c r="S35" s="364"/>
      <c r="T35" s="122"/>
      <c r="U35" s="121"/>
      <c r="V35" s="120"/>
      <c r="W35" s="122"/>
      <c r="X35" s="121"/>
      <c r="Y35" s="120"/>
      <c r="Z35" s="119">
        <f t="shared" si="3"/>
        <v>0.85416666666666707</v>
      </c>
      <c r="AA35" s="118">
        <f t="shared" si="0"/>
        <v>0.72916666666666707</v>
      </c>
      <c r="AB35" s="117">
        <f t="shared" si="1"/>
        <v>1.0208333333333337</v>
      </c>
      <c r="AC35" s="116">
        <f t="shared" si="2"/>
        <v>1.3958333333333337</v>
      </c>
    </row>
    <row r="36" spans="1:29" ht="15" customHeight="1" x14ac:dyDescent="0.3">
      <c r="A36" s="124" t="s">
        <v>99</v>
      </c>
      <c r="B36" s="272"/>
      <c r="C36" s="273"/>
      <c r="D36" s="362"/>
      <c r="E36" s="363"/>
      <c r="F36" s="363"/>
      <c r="G36" s="364"/>
      <c r="H36" s="362"/>
      <c r="I36" s="363"/>
      <c r="J36" s="363"/>
      <c r="K36" s="364"/>
      <c r="L36" s="271"/>
      <c r="M36" s="272"/>
      <c r="N36" s="272"/>
      <c r="O36" s="273"/>
      <c r="P36" s="362"/>
      <c r="Q36" s="363"/>
      <c r="R36" s="363"/>
      <c r="S36" s="364"/>
      <c r="T36" s="122"/>
      <c r="U36" s="121"/>
      <c r="V36" s="120"/>
      <c r="W36" s="122"/>
      <c r="X36" s="121"/>
      <c r="Y36" s="120"/>
      <c r="Z36" s="119">
        <f t="shared" si="3"/>
        <v>0.87500000000000044</v>
      </c>
      <c r="AA36" s="118">
        <f t="shared" si="0"/>
        <v>0.75000000000000044</v>
      </c>
      <c r="AB36" s="117">
        <f t="shared" si="1"/>
        <v>1.0416666666666672</v>
      </c>
      <c r="AC36" s="116">
        <f t="shared" si="2"/>
        <v>1.416666666666667</v>
      </c>
    </row>
    <row r="37" spans="1:29" ht="15" customHeight="1" x14ac:dyDescent="0.3">
      <c r="A37" s="123" t="s">
        <v>100</v>
      </c>
      <c r="B37" s="272"/>
      <c r="C37" s="273"/>
      <c r="D37" s="362"/>
      <c r="E37" s="363"/>
      <c r="F37" s="363"/>
      <c r="G37" s="364"/>
      <c r="H37" s="362"/>
      <c r="I37" s="363"/>
      <c r="J37" s="363"/>
      <c r="K37" s="364"/>
      <c r="L37" s="271"/>
      <c r="M37" s="272"/>
      <c r="N37" s="272"/>
      <c r="O37" s="273"/>
      <c r="P37" s="362"/>
      <c r="Q37" s="363"/>
      <c r="R37" s="363"/>
      <c r="S37" s="364"/>
      <c r="T37" s="122"/>
      <c r="U37" s="121"/>
      <c r="V37" s="120"/>
      <c r="W37" s="122"/>
      <c r="X37" s="121"/>
      <c r="Y37" s="120"/>
      <c r="Z37" s="119">
        <f t="shared" si="3"/>
        <v>0.89583333333333381</v>
      </c>
      <c r="AA37" s="118">
        <f t="shared" si="0"/>
        <v>0.77083333333333381</v>
      </c>
      <c r="AB37" s="117">
        <f t="shared" si="1"/>
        <v>1.0625000000000004</v>
      </c>
      <c r="AC37" s="116">
        <f t="shared" si="2"/>
        <v>1.4375000000000004</v>
      </c>
    </row>
    <row r="38" spans="1:29" ht="15" customHeight="1" x14ac:dyDescent="0.3">
      <c r="A38" s="123" t="s">
        <v>101</v>
      </c>
      <c r="B38" s="272"/>
      <c r="C38" s="273"/>
      <c r="D38" s="362"/>
      <c r="E38" s="363"/>
      <c r="F38" s="363"/>
      <c r="G38" s="364"/>
      <c r="H38" s="362"/>
      <c r="I38" s="363"/>
      <c r="J38" s="363"/>
      <c r="K38" s="364"/>
      <c r="L38" s="271"/>
      <c r="M38" s="272"/>
      <c r="N38" s="272"/>
      <c r="O38" s="273"/>
      <c r="P38" s="362"/>
      <c r="Q38" s="363"/>
      <c r="R38" s="363"/>
      <c r="S38" s="364"/>
      <c r="T38" s="122"/>
      <c r="U38" s="121"/>
      <c r="V38" s="120"/>
      <c r="W38" s="122"/>
      <c r="X38" s="121"/>
      <c r="Y38" s="120"/>
      <c r="Z38" s="119">
        <f t="shared" si="3"/>
        <v>0.91666666666666718</v>
      </c>
      <c r="AA38" s="118">
        <f t="shared" si="0"/>
        <v>0.79166666666666718</v>
      </c>
      <c r="AB38" s="117">
        <f t="shared" si="1"/>
        <v>1.0833333333333339</v>
      </c>
      <c r="AC38" s="116">
        <f t="shared" si="2"/>
        <v>1.4583333333333339</v>
      </c>
    </row>
    <row r="39" spans="1:29" ht="15" customHeight="1" thickBot="1" x14ac:dyDescent="0.35">
      <c r="A39" s="115" t="s">
        <v>102</v>
      </c>
      <c r="B39" s="275"/>
      <c r="C39" s="276"/>
      <c r="D39" s="365"/>
      <c r="E39" s="366"/>
      <c r="F39" s="366"/>
      <c r="G39" s="367"/>
      <c r="H39" s="365"/>
      <c r="I39" s="366"/>
      <c r="J39" s="366"/>
      <c r="K39" s="367"/>
      <c r="L39" s="274"/>
      <c r="M39" s="275"/>
      <c r="N39" s="275"/>
      <c r="O39" s="276"/>
      <c r="P39" s="365"/>
      <c r="Q39" s="366"/>
      <c r="R39" s="366"/>
      <c r="S39" s="367"/>
      <c r="T39" s="114"/>
      <c r="U39" s="113"/>
      <c r="V39" s="112"/>
      <c r="W39" s="114"/>
      <c r="X39" s="113"/>
      <c r="Y39" s="112"/>
      <c r="Z39" s="111">
        <f t="shared" si="3"/>
        <v>0.93750000000000056</v>
      </c>
      <c r="AA39" s="110">
        <f t="shared" si="0"/>
        <v>0.81250000000000056</v>
      </c>
      <c r="AB39" s="109">
        <f t="shared" si="1"/>
        <v>1.1041666666666672</v>
      </c>
      <c r="AC39" s="108">
        <f t="shared" si="2"/>
        <v>1.4791666666666672</v>
      </c>
    </row>
    <row r="40" spans="1:29" s="100" customFormat="1" ht="15" customHeight="1" thickBot="1" x14ac:dyDescent="0.3">
      <c r="A40" s="154" t="s">
        <v>103</v>
      </c>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6"/>
    </row>
    <row r="41" spans="1:29" s="100" customFormat="1" x14ac:dyDescent="0.25">
      <c r="A41" s="103" t="s">
        <v>169</v>
      </c>
      <c r="B41" s="164" t="s">
        <v>150</v>
      </c>
      <c r="C41" s="165"/>
      <c r="D41" s="166"/>
      <c r="E41" s="166"/>
      <c r="F41" s="166"/>
      <c r="G41" s="166"/>
      <c r="H41" s="166"/>
      <c r="I41" s="167"/>
      <c r="J41" s="106"/>
      <c r="K41" s="106"/>
      <c r="L41" s="107" t="s">
        <v>104</v>
      </c>
      <c r="M41" s="164" t="s">
        <v>105</v>
      </c>
      <c r="N41" s="186"/>
      <c r="O41" s="186"/>
      <c r="P41" s="187"/>
      <c r="Q41" s="187"/>
      <c r="R41" s="187"/>
      <c r="S41" s="187"/>
      <c r="T41" s="188"/>
      <c r="U41" s="105"/>
      <c r="V41" s="106"/>
      <c r="W41" s="106"/>
      <c r="X41" s="105"/>
      <c r="Y41" s="104"/>
    </row>
    <row r="42" spans="1:29" s="100" customFormat="1" x14ac:dyDescent="0.25">
      <c r="A42" s="103" t="s">
        <v>39</v>
      </c>
      <c r="B42" s="168" t="s">
        <v>151</v>
      </c>
      <c r="C42" s="169"/>
      <c r="D42" s="170"/>
      <c r="E42" s="170"/>
      <c r="F42" s="170"/>
      <c r="G42" s="170"/>
      <c r="H42" s="170"/>
      <c r="I42" s="171"/>
      <c r="J42" s="106"/>
      <c r="K42" s="106"/>
      <c r="L42" s="107" t="s">
        <v>106</v>
      </c>
      <c r="M42" s="168" t="s">
        <v>107</v>
      </c>
      <c r="N42" s="189"/>
      <c r="O42" s="189"/>
      <c r="P42" s="190"/>
      <c r="Q42" s="190"/>
      <c r="R42" s="190"/>
      <c r="S42" s="190"/>
      <c r="T42" s="191"/>
      <c r="U42" s="105"/>
      <c r="V42" s="106"/>
      <c r="W42" s="106"/>
      <c r="X42" s="105"/>
      <c r="Y42" s="104"/>
    </row>
    <row r="43" spans="1:29" s="100" customFormat="1" ht="14.4" x14ac:dyDescent="0.3">
      <c r="A43" s="103" t="s">
        <v>210</v>
      </c>
      <c r="B43" s="168" t="s">
        <v>211</v>
      </c>
      <c r="C43" s="172"/>
      <c r="D43" s="173"/>
      <c r="E43" s="173"/>
      <c r="F43" s="173"/>
      <c r="G43" s="173"/>
      <c r="H43" s="173"/>
      <c r="I43" s="174"/>
      <c r="J43" s="106"/>
      <c r="K43" s="106"/>
      <c r="L43" s="107" t="s">
        <v>108</v>
      </c>
      <c r="M43" s="168" t="s">
        <v>109</v>
      </c>
      <c r="N43" s="192"/>
      <c r="O43" s="192"/>
      <c r="P43" s="193"/>
      <c r="Q43" s="193"/>
      <c r="R43" s="193"/>
      <c r="S43" s="193"/>
      <c r="T43" s="191"/>
      <c r="U43" s="105"/>
      <c r="V43" s="106"/>
      <c r="W43" s="106"/>
      <c r="X43" s="105"/>
      <c r="Y43" s="104"/>
      <c r="Z43" s="102"/>
      <c r="AA43" s="102"/>
      <c r="AB43" s="102"/>
      <c r="AC43" s="102"/>
    </row>
    <row r="44" spans="1:29" s="100" customFormat="1" ht="14.4" x14ac:dyDescent="0.3">
      <c r="A44" s="103" t="s">
        <v>137</v>
      </c>
      <c r="B44" s="168" t="s">
        <v>152</v>
      </c>
      <c r="C44" s="175"/>
      <c r="D44" s="176"/>
      <c r="E44" s="173"/>
      <c r="F44" s="173"/>
      <c r="G44" s="173"/>
      <c r="H44" s="173"/>
      <c r="I44" s="174"/>
      <c r="J44" s="106"/>
      <c r="K44" s="106"/>
      <c r="L44" s="107" t="s">
        <v>111</v>
      </c>
      <c r="M44" s="168" t="s">
        <v>112</v>
      </c>
      <c r="N44" s="194"/>
      <c r="O44" s="194"/>
      <c r="P44" s="177"/>
      <c r="Q44" s="177"/>
      <c r="R44" s="177"/>
      <c r="S44" s="177"/>
      <c r="T44" s="179"/>
      <c r="U44" s="105"/>
      <c r="V44" s="106"/>
      <c r="W44" s="106"/>
      <c r="X44" s="105"/>
      <c r="Y44" s="104"/>
      <c r="Z44" s="102"/>
      <c r="AA44" s="102"/>
      <c r="AB44" s="102"/>
      <c r="AC44" s="102"/>
    </row>
    <row r="45" spans="1:29" s="100" customFormat="1" ht="14.4" x14ac:dyDescent="0.3">
      <c r="A45" s="103" t="s">
        <v>110</v>
      </c>
      <c r="B45" s="168" t="s">
        <v>212</v>
      </c>
      <c r="C45" s="172"/>
      <c r="D45" s="173"/>
      <c r="E45" s="173"/>
      <c r="F45" s="177"/>
      <c r="G45" s="173"/>
      <c r="H45" s="173"/>
      <c r="I45" s="174"/>
      <c r="J45" s="106"/>
      <c r="K45" s="106"/>
      <c r="L45" s="107" t="s">
        <v>213</v>
      </c>
      <c r="M45" s="168" t="s">
        <v>113</v>
      </c>
      <c r="N45" s="175"/>
      <c r="O45" s="175"/>
      <c r="P45" s="176"/>
      <c r="Q45" s="176"/>
      <c r="R45" s="176"/>
      <c r="S45" s="177"/>
      <c r="T45" s="179"/>
      <c r="U45" s="105"/>
      <c r="V45" s="106"/>
      <c r="W45" s="106"/>
      <c r="X45" s="105"/>
      <c r="Y45" s="104"/>
      <c r="Z45" s="102"/>
      <c r="AA45" s="102"/>
      <c r="AB45" s="102"/>
      <c r="AC45" s="102"/>
    </row>
    <row r="46" spans="1:29" s="100" customFormat="1" ht="14.4" x14ac:dyDescent="0.3">
      <c r="A46" s="103" t="s">
        <v>214</v>
      </c>
      <c r="B46" s="168" t="s">
        <v>153</v>
      </c>
      <c r="C46" s="169"/>
      <c r="D46" s="178"/>
      <c r="E46" s="177"/>
      <c r="F46" s="177"/>
      <c r="G46" s="177"/>
      <c r="H46" s="177"/>
      <c r="I46" s="179"/>
      <c r="J46" s="106"/>
      <c r="K46" s="106"/>
      <c r="L46" s="107" t="s">
        <v>180</v>
      </c>
      <c r="M46" s="168" t="s">
        <v>181</v>
      </c>
      <c r="N46" s="194"/>
      <c r="O46" s="194"/>
      <c r="P46" s="177"/>
      <c r="Q46" s="180"/>
      <c r="R46" s="180"/>
      <c r="S46" s="180"/>
      <c r="T46" s="179"/>
      <c r="U46" s="105"/>
      <c r="V46" s="106"/>
      <c r="W46" s="106"/>
      <c r="X46" s="105"/>
      <c r="Y46" s="104"/>
      <c r="Z46" s="102"/>
      <c r="AA46" s="102"/>
      <c r="AB46" s="102"/>
      <c r="AC46" s="102"/>
    </row>
    <row r="47" spans="1:29" s="100" customFormat="1" ht="14.4" x14ac:dyDescent="0.3">
      <c r="A47" s="103" t="s">
        <v>114</v>
      </c>
      <c r="B47" s="168" t="s">
        <v>154</v>
      </c>
      <c r="C47" s="169"/>
      <c r="D47" s="177"/>
      <c r="E47" s="176"/>
      <c r="F47" s="177"/>
      <c r="G47" s="177"/>
      <c r="H47" s="177"/>
      <c r="I47" s="179"/>
      <c r="J47" s="106"/>
      <c r="K47" s="106"/>
      <c r="L47" s="107"/>
      <c r="M47" s="168"/>
      <c r="N47" s="194"/>
      <c r="O47" s="194"/>
      <c r="P47" s="180"/>
      <c r="Q47" s="176"/>
      <c r="R47" s="176"/>
      <c r="S47" s="176"/>
      <c r="T47" s="195"/>
      <c r="U47" s="105"/>
      <c r="V47" s="106"/>
      <c r="W47" s="106"/>
      <c r="X47" s="105"/>
      <c r="Y47" s="104"/>
      <c r="Z47" s="102"/>
      <c r="AA47" s="102"/>
      <c r="AB47" s="102"/>
      <c r="AC47" s="102"/>
    </row>
    <row r="48" spans="1:29" s="100" customFormat="1" ht="14.4" x14ac:dyDescent="0.3">
      <c r="A48" s="103" t="s">
        <v>115</v>
      </c>
      <c r="B48" s="168" t="s">
        <v>155</v>
      </c>
      <c r="C48" s="169"/>
      <c r="D48" s="180"/>
      <c r="E48" s="177"/>
      <c r="F48" s="176"/>
      <c r="G48" s="180"/>
      <c r="H48" s="177"/>
      <c r="I48" s="179"/>
      <c r="J48" s="106"/>
      <c r="K48" s="106"/>
      <c r="L48" s="107"/>
      <c r="M48" s="168"/>
      <c r="N48" s="194"/>
      <c r="O48" s="194"/>
      <c r="P48" s="180"/>
      <c r="Q48" s="176"/>
      <c r="R48" s="176"/>
      <c r="S48" s="176"/>
      <c r="T48" s="195"/>
      <c r="U48" s="105"/>
      <c r="V48" s="106"/>
      <c r="W48" s="106"/>
      <c r="X48" s="105"/>
      <c r="Y48" s="104"/>
      <c r="Z48" s="102"/>
      <c r="AA48" s="102"/>
      <c r="AB48" s="102"/>
      <c r="AC48" s="102"/>
    </row>
    <row r="49" spans="1:29" s="100" customFormat="1" ht="14.4" x14ac:dyDescent="0.3">
      <c r="A49" s="103" t="s">
        <v>20</v>
      </c>
      <c r="B49" s="168" t="s">
        <v>116</v>
      </c>
      <c r="C49" s="169"/>
      <c r="D49" s="176"/>
      <c r="E49" s="176"/>
      <c r="F49" s="180"/>
      <c r="G49" s="180"/>
      <c r="H49" s="180"/>
      <c r="I49" s="181"/>
      <c r="J49" s="106"/>
      <c r="K49" s="106"/>
      <c r="L49" s="107"/>
      <c r="M49" s="168"/>
      <c r="N49" s="196"/>
      <c r="O49" s="196"/>
      <c r="P49" s="176"/>
      <c r="Q49" s="176"/>
      <c r="R49" s="176"/>
      <c r="S49" s="176"/>
      <c r="T49" s="195"/>
      <c r="U49" s="105"/>
      <c r="V49" s="106"/>
      <c r="W49" s="106"/>
      <c r="X49" s="105"/>
      <c r="Y49" s="104"/>
      <c r="Z49" s="102"/>
      <c r="AA49" s="102"/>
      <c r="AB49" s="102"/>
      <c r="AC49" s="102"/>
    </row>
    <row r="50" spans="1:29" s="100" customFormat="1" ht="14.4" x14ac:dyDescent="0.3">
      <c r="A50" s="103" t="s">
        <v>239</v>
      </c>
      <c r="B50" s="168" t="s">
        <v>238</v>
      </c>
      <c r="C50" s="172"/>
      <c r="D50" s="176"/>
      <c r="E50" s="176"/>
      <c r="F50" s="176"/>
      <c r="G50" s="180"/>
      <c r="H50" s="180"/>
      <c r="I50" s="181"/>
      <c r="J50" s="106"/>
      <c r="K50" s="106"/>
      <c r="L50" s="107"/>
      <c r="M50" s="168"/>
      <c r="N50" s="197"/>
      <c r="O50" s="197"/>
      <c r="P50" s="176"/>
      <c r="Q50" s="176"/>
      <c r="R50" s="176"/>
      <c r="S50" s="176"/>
      <c r="T50" s="195"/>
      <c r="U50" s="105"/>
      <c r="V50" s="106"/>
      <c r="W50" s="106"/>
      <c r="X50" s="105"/>
      <c r="Y50" s="104"/>
      <c r="Z50" s="102"/>
      <c r="AA50" s="102"/>
      <c r="AB50" s="102"/>
      <c r="AC50" s="102"/>
    </row>
    <row r="51" spans="1:29" s="100" customFormat="1" ht="14.4" x14ac:dyDescent="0.3">
      <c r="A51" s="103"/>
      <c r="B51" s="168"/>
      <c r="C51" s="172"/>
      <c r="D51" s="176"/>
      <c r="E51" s="176"/>
      <c r="F51" s="176"/>
      <c r="G51" s="176"/>
      <c r="H51" s="180"/>
      <c r="I51" s="181"/>
      <c r="J51" s="106"/>
      <c r="K51" s="106"/>
      <c r="L51" s="107"/>
      <c r="M51" s="168"/>
      <c r="N51" s="175"/>
      <c r="O51" s="175"/>
      <c r="P51" s="176"/>
      <c r="Q51" s="176"/>
      <c r="R51" s="176"/>
      <c r="S51" s="176"/>
      <c r="T51" s="195"/>
      <c r="U51" s="105"/>
      <c r="V51" s="106"/>
      <c r="W51" s="106"/>
      <c r="X51" s="105"/>
      <c r="Y51" s="104"/>
      <c r="Z51" s="102"/>
      <c r="AA51" s="102"/>
      <c r="AB51" s="102"/>
      <c r="AC51" s="102"/>
    </row>
    <row r="52" spans="1:29" s="100" customFormat="1" ht="15" thickBot="1" x14ac:dyDescent="0.35">
      <c r="A52" s="157"/>
      <c r="B52" s="182"/>
      <c r="C52" s="183"/>
      <c r="D52" s="184"/>
      <c r="E52" s="184"/>
      <c r="F52" s="184"/>
      <c r="G52" s="184"/>
      <c r="H52" s="184"/>
      <c r="I52" s="185"/>
      <c r="J52" s="106"/>
      <c r="K52" s="106"/>
      <c r="L52" s="158"/>
      <c r="M52" s="198"/>
      <c r="N52" s="199"/>
      <c r="O52" s="199"/>
      <c r="P52" s="200"/>
      <c r="Q52" s="200"/>
      <c r="R52" s="200"/>
      <c r="S52" s="200"/>
      <c r="T52" s="201"/>
      <c r="U52" s="105"/>
      <c r="V52" s="106"/>
      <c r="W52" s="106"/>
      <c r="X52" s="105"/>
      <c r="Y52" s="104"/>
      <c r="Z52" s="102"/>
      <c r="AA52" s="102"/>
      <c r="AB52" s="102"/>
      <c r="AC52" s="102"/>
    </row>
    <row r="53" spans="1:29" s="100" customFormat="1" ht="13.8" thickBot="1" x14ac:dyDescent="0.3">
      <c r="A53" s="159"/>
      <c r="B53" s="160"/>
      <c r="C53" s="160"/>
      <c r="D53" s="160"/>
      <c r="E53" s="160"/>
      <c r="F53" s="160"/>
      <c r="G53" s="160"/>
      <c r="H53" s="160"/>
      <c r="I53" s="160"/>
      <c r="J53" s="160"/>
      <c r="K53" s="160"/>
      <c r="L53" s="161"/>
      <c r="M53" s="161"/>
      <c r="N53" s="161"/>
      <c r="O53" s="161"/>
      <c r="P53" s="161"/>
      <c r="Q53" s="161"/>
      <c r="R53" s="161"/>
      <c r="S53" s="161"/>
      <c r="T53" s="162"/>
      <c r="U53" s="162"/>
      <c r="V53" s="161"/>
      <c r="W53" s="162"/>
      <c r="X53" s="162"/>
      <c r="Y53" s="163"/>
    </row>
    <row r="54" spans="1:29" s="100" customFormat="1" x14ac:dyDescent="0.25">
      <c r="L54" s="101"/>
      <c r="M54" s="101"/>
      <c r="N54" s="101"/>
      <c r="O54" s="101"/>
      <c r="P54" s="101"/>
      <c r="Q54" s="101"/>
      <c r="R54" s="101"/>
      <c r="S54" s="101"/>
    </row>
    <row r="55" spans="1:29" s="100" customFormat="1" x14ac:dyDescent="0.25">
      <c r="L55" s="101"/>
      <c r="M55" s="101"/>
      <c r="N55" s="101"/>
      <c r="O55" s="101"/>
      <c r="P55" s="101"/>
      <c r="Q55" s="101"/>
      <c r="R55" s="101"/>
      <c r="S55" s="101"/>
    </row>
    <row r="56" spans="1:29" s="100" customFormat="1" x14ac:dyDescent="0.25">
      <c r="L56" s="101"/>
      <c r="M56" s="101"/>
      <c r="N56" s="101"/>
      <c r="O56" s="101"/>
      <c r="P56" s="101"/>
      <c r="Q56" s="101"/>
      <c r="R56" s="101"/>
      <c r="S56" s="101"/>
    </row>
    <row r="57" spans="1:29" s="100" customFormat="1" x14ac:dyDescent="0.25">
      <c r="L57" s="101"/>
      <c r="M57" s="101"/>
      <c r="N57" s="101"/>
      <c r="O57" s="101"/>
      <c r="P57" s="101"/>
      <c r="Q57" s="101"/>
      <c r="R57" s="101"/>
      <c r="S57" s="101"/>
    </row>
    <row r="58" spans="1:29" s="100" customFormat="1" ht="12.75" customHeight="1" x14ac:dyDescent="0.25">
      <c r="L58" s="101"/>
      <c r="M58" s="101"/>
      <c r="N58" s="101"/>
      <c r="O58" s="101"/>
      <c r="P58" s="101"/>
      <c r="Q58" s="101"/>
      <c r="R58" s="101"/>
      <c r="S58" s="101"/>
    </row>
    <row r="59" spans="1:29" s="100" customFormat="1" ht="15.75" customHeight="1" x14ac:dyDescent="0.25">
      <c r="L59" s="101"/>
      <c r="M59" s="101"/>
      <c r="N59" s="101"/>
      <c r="O59" s="101"/>
      <c r="P59" s="101"/>
      <c r="Q59" s="101"/>
      <c r="R59" s="101"/>
      <c r="S59" s="101"/>
    </row>
    <row r="60" spans="1:29" s="100" customFormat="1" ht="12.75" customHeight="1" x14ac:dyDescent="0.25">
      <c r="L60" s="101"/>
      <c r="M60" s="101"/>
      <c r="N60" s="101"/>
      <c r="O60" s="101"/>
      <c r="P60" s="101"/>
      <c r="Q60" s="101"/>
      <c r="R60" s="101"/>
      <c r="S60" s="101"/>
    </row>
    <row r="61" spans="1:29" s="100" customFormat="1" ht="15.75" customHeight="1" x14ac:dyDescent="0.25"/>
    <row r="62" spans="1:29" s="100" customFormat="1" ht="15.75" customHeight="1" x14ac:dyDescent="0.25"/>
    <row r="63" spans="1:29" s="100" customFormat="1" ht="13.5" customHeight="1" x14ac:dyDescent="0.25"/>
    <row r="64" spans="1:29" s="100" customFormat="1" ht="15.75" customHeight="1" x14ac:dyDescent="0.25"/>
    <row r="65" spans="1:25" s="100" customFormat="1" ht="12.75" customHeight="1" x14ac:dyDescent="0.25"/>
    <row r="66" spans="1:25" x14ac:dyDescent="0.2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row>
    <row r="67" spans="1:25" x14ac:dyDescent="0.2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row>
    <row r="68" spans="1:25" x14ac:dyDescent="0.25">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x14ac:dyDescent="0.25">
      <c r="B69" s="100"/>
      <c r="C69" s="100"/>
      <c r="D69" s="100"/>
      <c r="E69" s="100"/>
      <c r="F69" s="100"/>
      <c r="G69" s="100"/>
      <c r="H69" s="100"/>
      <c r="I69" s="100"/>
      <c r="J69" s="100"/>
      <c r="K69" s="100"/>
      <c r="L69" s="100"/>
      <c r="M69" s="100"/>
      <c r="N69" s="100"/>
      <c r="O69" s="100"/>
      <c r="P69" s="100"/>
      <c r="Q69" s="100"/>
      <c r="R69" s="100"/>
      <c r="S69" s="100"/>
      <c r="T69" s="100"/>
      <c r="W69" s="100"/>
    </row>
    <row r="70" spans="1:25" x14ac:dyDescent="0.25">
      <c r="B70" s="100"/>
      <c r="C70" s="100"/>
      <c r="D70" s="100"/>
      <c r="E70" s="100"/>
    </row>
    <row r="71" spans="1:25" x14ac:dyDescent="0.25">
      <c r="B71" s="100"/>
      <c r="C71" s="100"/>
      <c r="D71" s="100"/>
      <c r="E71" s="100"/>
    </row>
  </sheetData>
  <mergeCells count="103">
    <mergeCell ref="P26:S29"/>
    <mergeCell ref="L14:O14"/>
    <mergeCell ref="D15:D18"/>
    <mergeCell ref="E15:E18"/>
    <mergeCell ref="F15:F18"/>
    <mergeCell ref="G15:G18"/>
    <mergeCell ref="D21:F24"/>
    <mergeCell ref="L21:L24"/>
    <mergeCell ref="N21:N24"/>
    <mergeCell ref="L19:O20"/>
    <mergeCell ref="K26:K29"/>
    <mergeCell ref="L26:L29"/>
    <mergeCell ref="H19:K20"/>
    <mergeCell ref="M21:M24"/>
    <mergeCell ref="J26:J29"/>
    <mergeCell ref="P10:P13"/>
    <mergeCell ref="Q10:Q13"/>
    <mergeCell ref="S10:S13"/>
    <mergeCell ref="R10:R13"/>
    <mergeCell ref="P8:S9"/>
    <mergeCell ref="D31:G39"/>
    <mergeCell ref="P15:P18"/>
    <mergeCell ref="P31:S39"/>
    <mergeCell ref="H31:K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Q21:Q24"/>
    <mergeCell ref="B31:C39"/>
    <mergeCell ref="B26:C28"/>
    <mergeCell ref="E26:E29"/>
    <mergeCell ref="B29:C30"/>
    <mergeCell ref="D19:G20"/>
    <mergeCell ref="H6:K6"/>
    <mergeCell ref="H14:K14"/>
    <mergeCell ref="H10:H13"/>
    <mergeCell ref="I10:I13"/>
    <mergeCell ref="J10:J13"/>
    <mergeCell ref="K10:K13"/>
    <mergeCell ref="D14:G14"/>
    <mergeCell ref="H30:K30"/>
    <mergeCell ref="D30:G30"/>
    <mergeCell ref="B22:C23"/>
    <mergeCell ref="H25:K25"/>
    <mergeCell ref="I15:I18"/>
    <mergeCell ref="G21:G24"/>
    <mergeCell ref="D26:D29"/>
    <mergeCell ref="K21:K24"/>
    <mergeCell ref="H21:H24"/>
    <mergeCell ref="F26:F29"/>
    <mergeCell ref="D10:G11"/>
    <mergeCell ref="D12:G13"/>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N26:N29"/>
    <mergeCell ref="R21:R24"/>
    <mergeCell ref="S15:S18"/>
    <mergeCell ref="R15:R18"/>
    <mergeCell ref="P21:P24"/>
    <mergeCell ref="L30:O30"/>
  </mergeCells>
  <hyperlinks>
    <hyperlink ref="B7:C7" r:id="rId1" display="Virtual Rm 1" xr:uid="{6620AB96-63F3-492E-9E4A-A3D92E4133A2}"/>
    <hyperlink ref="G7" r:id="rId2" xr:uid="{7D63A279-7264-406B-9F2B-77AF9D74DA93}"/>
    <hyperlink ref="E7" r:id="rId3" xr:uid="{4D9CF1ED-FBE0-413A-9BF8-4EA34EAEDD76}"/>
    <hyperlink ref="D7" r:id="rId4" xr:uid="{F5593B6A-DD6D-41D0-A51F-F3EF3EF2F0CF}"/>
    <hyperlink ref="F7" r:id="rId5" xr:uid="{D5934F30-0006-463C-B924-62234AD89740}"/>
    <hyperlink ref="B26:C28" r:id="rId6" display="WIRELESS CHAIRS MTG" xr:uid="{168CF421-C4CA-4558-B6F2-DF321ACD56F0}"/>
    <hyperlink ref="K7" r:id="rId7" xr:uid="{CDE40409-BE6C-40C0-BB14-CAB48F2A77E5}"/>
    <hyperlink ref="I7" r:id="rId8" xr:uid="{4F96249F-B492-40CB-916D-2DB598FCAC0C}"/>
    <hyperlink ref="H7" r:id="rId9" xr:uid="{7EDB89E9-A44C-4A8A-A259-180A1B9BE2EE}"/>
    <hyperlink ref="J7" r:id="rId10" xr:uid="{BF800616-96F4-42DB-B1D2-C8719CA2AB0C}"/>
    <hyperlink ref="O7" r:id="rId11" xr:uid="{D44D1356-9A66-4781-8E86-3EE73C15821E}"/>
    <hyperlink ref="M7" r:id="rId12" xr:uid="{C1F48CE6-7C95-4096-B951-5EA1D93160E9}"/>
    <hyperlink ref="L7" r:id="rId13" xr:uid="{E49550DB-53C7-4B74-8754-8D0CB828E8B2}"/>
    <hyperlink ref="N7" r:id="rId14" xr:uid="{CFE54CD9-D461-4D1E-8B53-5986466DEB8F}"/>
    <hyperlink ref="S7" r:id="rId15" xr:uid="{AF8BF23D-FF70-4CA2-981F-FB4B3B422166}"/>
    <hyperlink ref="Q7" r:id="rId16" xr:uid="{F16B738A-D332-43C2-9EE7-978C4EB2828A}"/>
    <hyperlink ref="P7" r:id="rId17" xr:uid="{44E57D16-75BF-4B42-8362-D8746A85DD5D}"/>
    <hyperlink ref="R7" r:id="rId18" xr:uid="{C218344C-34DD-4F22-BB59-52F156319202}"/>
    <hyperlink ref="D21:F24" r:id="rId19" display="https://www.ieee802.org/802tele_calendar.html" xr:uid="{E811B636-F321-448F-81A4-19FFE160732E}"/>
  </hyperlinks>
  <pageMargins left="0.7" right="0.7" top="0.75" bottom="0.75" header="0.3" footer="0.3"/>
  <pageSetup orientation="portrait" r:id="rId2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14" t="str">
        <f>Registration!A1</f>
        <v>145th IEEE 802.15 WSN Session</v>
      </c>
      <c r="B1" s="215"/>
      <c r="C1" s="216"/>
      <c r="D1"/>
      <c r="E1"/>
      <c r="F1"/>
      <c r="G1"/>
      <c r="H1"/>
      <c r="I1" s="9"/>
    </row>
    <row r="2" spans="1:9" s="7" customFormat="1" ht="15" customHeight="1" thickBot="1" x14ac:dyDescent="0.35">
      <c r="A2" s="217" t="s">
        <v>55</v>
      </c>
      <c r="B2" s="218"/>
      <c r="C2" s="219"/>
      <c r="D2"/>
      <c r="E2"/>
      <c r="F2"/>
      <c r="G2"/>
      <c r="H2"/>
      <c r="I2" s="10"/>
    </row>
    <row r="3" spans="1:9" s="39" customFormat="1" ht="15" customHeight="1" thickBot="1" x14ac:dyDescent="0.3">
      <c r="A3" s="48" t="s">
        <v>18</v>
      </c>
      <c r="B3" s="49" t="s">
        <v>19</v>
      </c>
      <c r="C3" s="50" t="s">
        <v>52</v>
      </c>
      <c r="D3"/>
      <c r="E3"/>
      <c r="F3"/>
      <c r="G3"/>
      <c r="H3"/>
    </row>
    <row r="4" spans="1:9" s="39" customFormat="1" ht="15" customHeight="1" x14ac:dyDescent="0.25">
      <c r="A4" s="63" t="s">
        <v>122</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2023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2023-08-29T21:53:58Z</dcterms:modified>
  <cp:category/>
</cp:coreProperties>
</file>