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defaultThemeVersion="124226"/>
  <mc:AlternateContent xmlns:mc="http://schemas.openxmlformats.org/markup-compatibility/2006">
    <mc:Choice Requires="x15">
      <x15ac:absPath xmlns:x15ac="http://schemas.microsoft.com/office/spreadsheetml/2010/11/ac" url="C:\Users\Clint\Documents\Clint Work\STDS ETC\IEEE\IEEE 802\802 MTGS\2023 802.15 Mtgs\230709 July Hybrid Plenary\802.15\"/>
    </mc:Choice>
  </mc:AlternateContent>
  <xr:revisionPtr revIDLastSave="0" documentId="13_ncr:1_{2572367F-5B73-4E71-85DF-F14877B0B19F}" xr6:coauthVersionLast="47" xr6:coauthVersionMax="47" xr10:uidLastSave="{00000000-0000-0000-0000-000000000000}"/>
  <bookViews>
    <workbookView xWindow="2952" yWindow="408" windowWidth="18456" windowHeight="11568" tabRatio="913" activeTab="3" xr2:uid="{00000000-000D-0000-FFFF-FFFF00000000}"/>
  </bookViews>
  <sheets>
    <sheet name="Patent Policy-AntiTrust" sheetId="401" r:id="rId1"/>
    <sheet name="Registration" sheetId="418" r:id="rId2"/>
    <sheet name="2023 SASB Dates" sheetId="425" r:id="rId3"/>
    <sheet name="AC Opening" sheetId="414" r:id="rId4"/>
    <sheet name="WG Opening" sheetId="419" r:id="rId5"/>
    <sheet name="AC Mid-Week" sheetId="423" r:id="rId6"/>
    <sheet name="WG Mid-Week" sheetId="422" r:id="rId7"/>
    <sheet name="WG Closing" sheetId="421" r:id="rId8"/>
    <sheet name="SubGroup mtgs" sheetId="424"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6" i="419" l="1"/>
  <c r="F7" i="419" s="1"/>
  <c r="F8" i="419" s="1"/>
  <c r="F9" i="419" s="1"/>
  <c r="F10" i="419" s="1"/>
  <c r="F11" i="419" s="1"/>
  <c r="F12" i="419" s="1"/>
  <c r="F13" i="419" s="1"/>
  <c r="F14" i="419" s="1"/>
  <c r="F15" i="419" s="1"/>
  <c r="F16" i="419" s="1"/>
  <c r="F17" i="419" s="1"/>
  <c r="F18" i="419" s="1"/>
  <c r="F19" i="419" s="1"/>
  <c r="F20" i="419" s="1"/>
  <c r="F21" i="419" s="1"/>
  <c r="F22" i="419" s="1"/>
  <c r="F23" i="419" s="1"/>
  <c r="F24" i="419" s="1"/>
  <c r="F25" i="419" s="1"/>
  <c r="F26" i="419" s="1"/>
  <c r="F27" i="419" s="1"/>
  <c r="F28" i="419" s="1"/>
  <c r="F29" i="419" s="1"/>
  <c r="F30" i="419" s="1"/>
  <c r="F31" i="419" s="1"/>
  <c r="F32" i="419" s="1"/>
  <c r="F33" i="419" s="1"/>
  <c r="F34" i="419" s="1"/>
  <c r="F35" i="419" s="1"/>
  <c r="F36" i="419" s="1"/>
  <c r="F37" i="419" s="1"/>
  <c r="F38" i="419" s="1"/>
  <c r="F39" i="419" s="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53" i="421"/>
  <c r="F49" i="422"/>
  <c r="F6" i="422"/>
  <c r="F7" i="422" s="1"/>
  <c r="F8" i="422" s="1"/>
  <c r="F9" i="422" s="1"/>
  <c r="F10" i="422" s="1"/>
  <c r="F11" i="422" s="1"/>
  <c r="F12" i="422" s="1"/>
  <c r="F13" i="422" s="1"/>
  <c r="F14" i="422" s="1"/>
  <c r="F15" i="422" s="1"/>
  <c r="F16" i="422" s="1"/>
  <c r="F17" i="422" s="1"/>
  <c r="F18" i="422" s="1"/>
  <c r="F19" i="422" s="1"/>
  <c r="F20" i="422" s="1"/>
  <c r="F21" i="422" s="1"/>
  <c r="F22" i="422" s="1"/>
  <c r="F23" i="422" s="1"/>
  <c r="F24"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6" i="421"/>
  <c r="F7" i="421" s="1"/>
  <c r="F8" i="421" s="1"/>
  <c r="F9" i="421" s="1"/>
  <c r="F10" i="421" s="1"/>
  <c r="F11" i="421" s="1"/>
  <c r="F12" i="421" s="1"/>
  <c r="F13" i="421" s="1"/>
  <c r="F14" i="421" s="1"/>
  <c r="F15" i="421" s="1"/>
  <c r="F16" i="421" s="1"/>
  <c r="F17" i="421" s="1"/>
  <c r="F18" i="421" s="1"/>
  <c r="F19" i="421" s="1"/>
  <c r="F20" i="421" s="1"/>
  <c r="F21" i="421" s="1"/>
  <c r="F22" i="421" s="1"/>
  <c r="F23" i="421" s="1"/>
  <c r="F24"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C32" i="419"/>
  <c r="C31" i="419"/>
  <c r="C16" i="414"/>
  <c r="C13" i="414"/>
  <c r="F4" i="421"/>
  <c r="F4" i="419"/>
  <c r="B23" i="423"/>
  <c r="C17" i="414"/>
  <c r="C12" i="414"/>
  <c r="A2" i="421"/>
  <c r="A2" i="422"/>
  <c r="A2" i="423"/>
  <c r="A2" i="419"/>
  <c r="C15" i="414" l="1"/>
  <c r="C14" i="414"/>
  <c r="C11" i="414"/>
  <c r="C10" i="414"/>
  <c r="C9" i="414"/>
  <c r="A10" i="424"/>
  <c r="C10" i="424" s="1"/>
  <c r="D9" i="424"/>
  <c r="C9" i="424"/>
  <c r="H7" i="424"/>
  <c r="L7" i="424" s="1"/>
  <c r="P7" i="424" s="1"/>
  <c r="T7" i="424" s="1"/>
  <c r="X7" i="424" s="1"/>
  <c r="AA7" i="424" s="1"/>
  <c r="F7" i="424"/>
  <c r="B42" i="421"/>
  <c r="B41" i="421"/>
  <c r="B40" i="421"/>
  <c r="B39" i="421"/>
  <c r="B38" i="421"/>
  <c r="B37" i="421"/>
  <c r="B36" i="421"/>
  <c r="B35" i="421"/>
  <c r="B34" i="421"/>
  <c r="B33" i="421"/>
  <c r="B32" i="421"/>
  <c r="B31" i="421"/>
  <c r="B30" i="421"/>
  <c r="B29" i="421"/>
  <c r="B28" i="421"/>
  <c r="B27" i="421"/>
  <c r="A42" i="421"/>
  <c r="A41" i="421"/>
  <c r="C25" i="419"/>
  <c r="B32" i="423"/>
  <c r="B14" i="423"/>
  <c r="C32" i="423"/>
  <c r="C44" i="419"/>
  <c r="C32" i="421" s="1"/>
  <c r="D52" i="421"/>
  <c r="D50" i="421"/>
  <c r="D48" i="421"/>
  <c r="D48" i="422"/>
  <c r="D46" i="422"/>
  <c r="D44" i="422"/>
  <c r="C33" i="423"/>
  <c r="C31" i="423"/>
  <c r="C30" i="423"/>
  <c r="C29" i="423"/>
  <c r="C28" i="423"/>
  <c r="C27" i="423"/>
  <c r="C26" i="423"/>
  <c r="C25" i="423"/>
  <c r="C24" i="423"/>
  <c r="C23" i="423"/>
  <c r="C22" i="423"/>
  <c r="C21" i="423"/>
  <c r="C20" i="423"/>
  <c r="C19" i="423"/>
  <c r="C18" i="423"/>
  <c r="C17" i="423"/>
  <c r="C16" i="423"/>
  <c r="C15" i="423"/>
  <c r="C14" i="423"/>
  <c r="C13" i="423"/>
  <c r="C12" i="423"/>
  <c r="C11" i="423"/>
  <c r="B7" i="423"/>
  <c r="B5" i="423"/>
  <c r="A11" i="424" l="1"/>
  <c r="D10" i="424"/>
  <c r="A40" i="421"/>
  <c r="A39" i="421"/>
  <c r="A38" i="421"/>
  <c r="A37" i="421"/>
  <c r="A36" i="421"/>
  <c r="A34" i="421"/>
  <c r="A33" i="421"/>
  <c r="A32" i="421"/>
  <c r="A31" i="421"/>
  <c r="A30" i="421"/>
  <c r="A29" i="421"/>
  <c r="A28" i="421"/>
  <c r="A27" i="421"/>
  <c r="A26" i="421"/>
  <c r="A25" i="421"/>
  <c r="A42" i="422"/>
  <c r="A41" i="422"/>
  <c r="A40" i="422"/>
  <c r="A39" i="422"/>
  <c r="A38" i="422"/>
  <c r="A37" i="422"/>
  <c r="A36" i="422"/>
  <c r="A34" i="422"/>
  <c r="A33" i="422"/>
  <c r="A32" i="422"/>
  <c r="A31" i="422"/>
  <c r="A30" i="422"/>
  <c r="A29" i="422"/>
  <c r="A28" i="422"/>
  <c r="A27" i="422"/>
  <c r="A26" i="422"/>
  <c r="A25" i="422"/>
  <c r="A47" i="419"/>
  <c r="A35" i="421" s="1"/>
  <c r="B38" i="422"/>
  <c r="B37" i="422"/>
  <c r="B27" i="423"/>
  <c r="C8" i="423"/>
  <c r="A9" i="423"/>
  <c r="A8" i="423"/>
  <c r="D50" i="419"/>
  <c r="D38" i="421" s="1"/>
  <c r="D49" i="419"/>
  <c r="D37" i="421" s="1"/>
  <c r="C50" i="419"/>
  <c r="C38" i="421" s="1"/>
  <c r="C49" i="419"/>
  <c r="B22" i="423"/>
  <c r="B21" i="423"/>
  <c r="A35" i="422" l="1"/>
  <c r="C38" i="422"/>
  <c r="C37" i="422"/>
  <c r="C37" i="421"/>
  <c r="A12" i="424"/>
  <c r="D11" i="424"/>
  <c r="C11" i="424"/>
  <c r="D38" i="422"/>
  <c r="D37" i="422"/>
  <c r="C12" i="424" l="1"/>
  <c r="A13" i="424"/>
  <c r="D12" i="424"/>
  <c r="D25" i="419"/>
  <c r="D14" i="422" s="1"/>
  <c r="A14" i="424" l="1"/>
  <c r="D13" i="424"/>
  <c r="C13" i="424"/>
  <c r="B13" i="424"/>
  <c r="D14" i="421"/>
  <c r="C23" i="421"/>
  <c r="C23" i="422"/>
  <c r="C57" i="421"/>
  <c r="C56" i="421"/>
  <c r="C55" i="421"/>
  <c r="C51" i="422"/>
  <c r="C53" i="422"/>
  <c r="C52" i="422"/>
  <c r="C50" i="421"/>
  <c r="C48" i="421"/>
  <c r="B50" i="421"/>
  <c r="B48" i="421"/>
  <c r="C46" i="422"/>
  <c r="B46" i="422"/>
  <c r="C44" i="422"/>
  <c r="B44" i="422"/>
  <c r="B26" i="421"/>
  <c r="B26" i="422"/>
  <c r="B42" i="422"/>
  <c r="B41" i="422"/>
  <c r="B40" i="422"/>
  <c r="B39" i="422"/>
  <c r="B36" i="422"/>
  <c r="B35" i="422"/>
  <c r="B34" i="422"/>
  <c r="B33" i="422"/>
  <c r="B32" i="422"/>
  <c r="B31" i="422"/>
  <c r="B30" i="422"/>
  <c r="B29" i="422"/>
  <c r="B28" i="422"/>
  <c r="B27" i="422"/>
  <c r="C8" i="422"/>
  <c r="B31" i="423"/>
  <c r="B30" i="423"/>
  <c r="B29" i="423"/>
  <c r="B28" i="423"/>
  <c r="B26" i="423"/>
  <c r="B25" i="423"/>
  <c r="B24" i="423"/>
  <c r="B20" i="423"/>
  <c r="B19" i="423"/>
  <c r="B18" i="423"/>
  <c r="B17" i="423"/>
  <c r="B16" i="423"/>
  <c r="B15" i="423"/>
  <c r="B13" i="423"/>
  <c r="B12" i="423"/>
  <c r="B11" i="423"/>
  <c r="C10" i="423"/>
  <c r="B10" i="423"/>
  <c r="C9" i="423"/>
  <c r="C7" i="423"/>
  <c r="A7" i="423"/>
  <c r="C6" i="423"/>
  <c r="B6" i="423"/>
  <c r="A6" i="423"/>
  <c r="C5" i="423"/>
  <c r="A5" i="423"/>
  <c r="C4" i="423"/>
  <c r="B4" i="423"/>
  <c r="A4" i="423"/>
  <c r="D54" i="419"/>
  <c r="D53" i="419"/>
  <c r="D52" i="419"/>
  <c r="D40" i="421" s="1"/>
  <c r="D51" i="419"/>
  <c r="D39" i="421" s="1"/>
  <c r="D48" i="419"/>
  <c r="D36" i="421" s="1"/>
  <c r="D47" i="419"/>
  <c r="D35" i="421" s="1"/>
  <c r="D46" i="419"/>
  <c r="D34" i="421" s="1"/>
  <c r="D45" i="419"/>
  <c r="D33" i="421" s="1"/>
  <c r="D44" i="419"/>
  <c r="D32" i="421" s="1"/>
  <c r="D43" i="419"/>
  <c r="D31" i="421" s="1"/>
  <c r="D42" i="419"/>
  <c r="D30" i="421" s="1"/>
  <c r="D41" i="419"/>
  <c r="D29" i="421" s="1"/>
  <c r="D40" i="419"/>
  <c r="D28" i="421" s="1"/>
  <c r="D39" i="419"/>
  <c r="D27" i="421" s="1"/>
  <c r="D38" i="419"/>
  <c r="D26" i="422" s="1"/>
  <c r="C54" i="419"/>
  <c r="C53" i="419"/>
  <c r="C52" i="419"/>
  <c r="C51" i="419"/>
  <c r="C48" i="419"/>
  <c r="C47" i="419"/>
  <c r="C46" i="419"/>
  <c r="C45" i="419"/>
  <c r="C32" i="422"/>
  <c r="C43" i="419"/>
  <c r="C42" i="419"/>
  <c r="C41" i="419"/>
  <c r="C40" i="419"/>
  <c r="C39" i="419"/>
  <c r="C38" i="419"/>
  <c r="C26" i="422" s="1"/>
  <c r="C39" i="422" l="1"/>
  <c r="C39" i="421"/>
  <c r="C27" i="422"/>
  <c r="C27" i="421"/>
  <c r="C40" i="422"/>
  <c r="C40" i="421"/>
  <c r="C41" i="422"/>
  <c r="C41" i="421"/>
  <c r="D42" i="422"/>
  <c r="D42" i="421"/>
  <c r="D41" i="422"/>
  <c r="D41" i="421"/>
  <c r="C42" i="422"/>
  <c r="C42" i="421"/>
  <c r="C28" i="422"/>
  <c r="C28" i="421"/>
  <c r="C29" i="422"/>
  <c r="C29" i="421"/>
  <c r="C36" i="422"/>
  <c r="C36" i="421"/>
  <c r="C30" i="422"/>
  <c r="C30" i="421"/>
  <c r="C31" i="422"/>
  <c r="C31" i="421"/>
  <c r="C33" i="422"/>
  <c r="C33" i="421"/>
  <c r="C34" i="422"/>
  <c r="C34" i="421"/>
  <c r="C35" i="422"/>
  <c r="C35" i="421"/>
  <c r="C14" i="424"/>
  <c r="B14" i="424"/>
  <c r="A15" i="424"/>
  <c r="D14" i="424"/>
  <c r="D35" i="422"/>
  <c r="D28" i="422"/>
  <c r="D36" i="422"/>
  <c r="D29" i="422"/>
  <c r="D30" i="422"/>
  <c r="D40" i="422"/>
  <c r="D27" i="422"/>
  <c r="D31" i="422"/>
  <c r="D32" i="422"/>
  <c r="D39" i="422"/>
  <c r="D33" i="422"/>
  <c r="D34" i="422"/>
  <c r="A1" i="425"/>
  <c r="A16" i="424" l="1"/>
  <c r="D15" i="424"/>
  <c r="C15" i="424"/>
  <c r="B15" i="424"/>
  <c r="C14" i="421"/>
  <c r="C14" i="422"/>
  <c r="C16" i="424" l="1"/>
  <c r="B16" i="424"/>
  <c r="D16" i="424"/>
  <c r="A17" i="424"/>
  <c r="A18" i="424" l="1"/>
  <c r="D17" i="424"/>
  <c r="C17" i="424"/>
  <c r="B17" i="424"/>
  <c r="C18" i="424" l="1"/>
  <c r="B18" i="424"/>
  <c r="D18" i="424"/>
  <c r="A19" i="424"/>
  <c r="A20" i="424" l="1"/>
  <c r="D19" i="424"/>
  <c r="C19" i="424"/>
  <c r="B19" i="424"/>
  <c r="D25" i="421"/>
  <c r="D26" i="421"/>
  <c r="C13" i="422"/>
  <c r="D5" i="421"/>
  <c r="C20" i="424" l="1"/>
  <c r="B20" i="424"/>
  <c r="A21" i="424"/>
  <c r="D20" i="424"/>
  <c r="C13" i="421"/>
  <c r="C26" i="421"/>
  <c r="A22" i="424" l="1"/>
  <c r="D21" i="424"/>
  <c r="C21" i="424"/>
  <c r="B21" i="424"/>
  <c r="D23" i="421"/>
  <c r="D22" i="421"/>
  <c r="D21" i="421"/>
  <c r="D20" i="421"/>
  <c r="D19" i="421"/>
  <c r="D18" i="421"/>
  <c r="D17" i="421"/>
  <c r="C4" i="421"/>
  <c r="D25" i="422"/>
  <c r="C16" i="422"/>
  <c r="C16" i="421" s="1"/>
  <c r="D11" i="421"/>
  <c r="D10" i="421"/>
  <c r="D9" i="421"/>
  <c r="D8" i="421"/>
  <c r="D7" i="421"/>
  <c r="D6" i="421"/>
  <c r="D4" i="421"/>
  <c r="C11" i="421"/>
  <c r="C10" i="421"/>
  <c r="C9" i="421"/>
  <c r="C8" i="421"/>
  <c r="C5" i="421"/>
  <c r="C48" i="422"/>
  <c r="D23" i="422"/>
  <c r="D22" i="422"/>
  <c r="D11" i="422"/>
  <c r="D10" i="422"/>
  <c r="D9" i="422"/>
  <c r="D8" i="422"/>
  <c r="D7" i="422"/>
  <c r="D6" i="422"/>
  <c r="D5" i="422"/>
  <c r="D4" i="422"/>
  <c r="D21" i="422"/>
  <c r="D20" i="422"/>
  <c r="D19" i="422"/>
  <c r="D18" i="422"/>
  <c r="D17" i="422"/>
  <c r="C22" i="422"/>
  <c r="C22" i="421" s="1"/>
  <c r="C11" i="422"/>
  <c r="C10" i="422"/>
  <c r="C9" i="422"/>
  <c r="C5" i="422"/>
  <c r="C4" i="422"/>
  <c r="C21" i="422"/>
  <c r="C21" i="421" s="1"/>
  <c r="C20" i="422"/>
  <c r="C20" i="421" s="1"/>
  <c r="C19" i="422"/>
  <c r="C19" i="421" s="1"/>
  <c r="C18" i="422"/>
  <c r="C18" i="421" s="1"/>
  <c r="C17" i="422"/>
  <c r="C17" i="421" s="1"/>
  <c r="C22" i="424" l="1"/>
  <c r="B22" i="424"/>
  <c r="A23" i="424"/>
  <c r="D22" i="424"/>
  <c r="A1" i="419"/>
  <c r="A24" i="424" l="1"/>
  <c r="D23" i="424"/>
  <c r="C23" i="424"/>
  <c r="B23" i="424"/>
  <c r="A1" i="413"/>
  <c r="A1" i="421"/>
  <c r="A1" i="422"/>
  <c r="A1" i="423"/>
  <c r="A1" i="414"/>
  <c r="F4" i="422"/>
  <c r="F5" i="422" s="1"/>
  <c r="F5" i="421"/>
  <c r="C24" i="424" l="1"/>
  <c r="B24" i="424"/>
  <c r="D24" i="424"/>
  <c r="A25" i="424"/>
  <c r="F5" i="419"/>
  <c r="A26" i="424" l="1"/>
  <c r="D25" i="424"/>
  <c r="C25" i="424"/>
  <c r="B25" i="424"/>
  <c r="C26" i="424" l="1"/>
  <c r="B26" i="424"/>
  <c r="A27" i="424"/>
  <c r="D26" i="424"/>
  <c r="A28" i="424" l="1"/>
  <c r="D27" i="424"/>
  <c r="C27" i="424"/>
  <c r="B27" i="424"/>
  <c r="C28" i="424" l="1"/>
  <c r="B28" i="424"/>
  <c r="A29" i="424"/>
  <c r="D28" i="424"/>
  <c r="A30" i="424" l="1"/>
  <c r="D29" i="424"/>
  <c r="C29" i="424"/>
  <c r="B29" i="424"/>
  <c r="C30" i="424" l="1"/>
  <c r="B30" i="424"/>
  <c r="A31" i="424"/>
  <c r="D30" i="424"/>
  <c r="A32" i="424" l="1"/>
  <c r="D31" i="424"/>
  <c r="C31" i="424"/>
  <c r="B31" i="424"/>
  <c r="D32" i="424" l="1"/>
  <c r="C32" i="424"/>
  <c r="B32" i="424"/>
  <c r="A33" i="424"/>
  <c r="A34" i="424" l="1"/>
  <c r="D33" i="424"/>
  <c r="C33" i="424"/>
  <c r="B33" i="424"/>
  <c r="D34" i="424" l="1"/>
  <c r="C34" i="424"/>
  <c r="B34" i="424"/>
  <c r="A35" i="424"/>
  <c r="A36" i="424" l="1"/>
  <c r="D35" i="424"/>
  <c r="C35" i="424"/>
  <c r="B35" i="424"/>
  <c r="D36" i="424" l="1"/>
  <c r="C36" i="424"/>
  <c r="B36" i="424"/>
  <c r="A37" i="424"/>
  <c r="A38" i="424" l="1"/>
  <c r="D37" i="424"/>
  <c r="C37" i="424"/>
  <c r="B37" i="424"/>
  <c r="D38" i="424" l="1"/>
  <c r="C38" i="424"/>
  <c r="B38" i="424"/>
  <c r="A39" i="424"/>
  <c r="A40" i="424" l="1"/>
  <c r="D39" i="424"/>
  <c r="C39" i="424"/>
  <c r="B39" i="424"/>
  <c r="D40" i="424" l="1"/>
  <c r="C40" i="424"/>
  <c r="B40" i="4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Clint Powell2</author>
  </authors>
  <commentList>
    <comment ref="F27" authorId="0" shapeId="0" xr:uid="{13352E4B-EE8B-4995-9FA7-27E26125746A}">
      <text>
        <r>
          <rPr>
            <b/>
            <sz val="9"/>
            <color indexed="81"/>
            <rFont val="Calibri"/>
            <family val="2"/>
            <scheme val="minor"/>
          </rPr>
          <t>JOIN WEBEX MEETING
TBD
Meeting password: wireless</t>
        </r>
      </text>
    </comment>
    <comment ref="H31" authorId="0" shapeId="0" xr:uid="{3691EDB1-5CE2-47CD-A1B7-CF78274AB3FE}">
      <text>
        <r>
          <rPr>
            <b/>
            <sz val="9"/>
            <color indexed="81"/>
            <rFont val="Calibri"/>
            <family val="2"/>
            <scheme val="minor"/>
          </rPr>
          <t xml:space="preserve">JOIN WEBEX MEETING
</t>
        </r>
      </text>
    </comment>
    <comment ref="L31" authorId="0" shapeId="0" xr:uid="{A939C401-42DD-49BE-A040-85359EB8980A}">
      <text>
        <r>
          <rPr>
            <b/>
            <sz val="9"/>
            <color indexed="81"/>
            <rFont val="Calibri"/>
            <family val="2"/>
            <scheme val="minor"/>
          </rPr>
          <t xml:space="preserve">JOIN WEBEX MEETING
</t>
        </r>
      </text>
    </comment>
    <comment ref="H34" authorId="0" shapeId="0" xr:uid="{57DC0361-1B16-4C24-9C08-AD3B7BE628B2}">
      <text>
        <r>
          <rPr>
            <b/>
            <sz val="9"/>
            <color indexed="81"/>
            <rFont val="Calibri"/>
            <family val="2"/>
            <scheme val="minor"/>
          </rPr>
          <t xml:space="preserve">JOIN WEBEX MEETING
</t>
        </r>
      </text>
    </comment>
  </commentList>
</comments>
</file>

<file path=xl/sharedStrings.xml><?xml version="1.0" encoding="utf-8"?>
<sst xmlns="http://schemas.openxmlformats.org/spreadsheetml/2006/main" count="566" uniqueCount="281">
  <si>
    <t>MEETING CALLED TO ORDER</t>
  </si>
  <si>
    <t>Category  (* = consent agenda)</t>
  </si>
  <si>
    <t>MI</t>
  </si>
  <si>
    <t>DT</t>
  </si>
  <si>
    <t>II</t>
  </si>
  <si>
    <t xml:space="preserve"> </t>
  </si>
  <si>
    <t>ME - Motion, External        MI - Motion, Internal</t>
  </si>
  <si>
    <t>*</t>
  </si>
  <si>
    <t>ADJOURN</t>
  </si>
  <si>
    <t>NEW BUSINESS</t>
  </si>
  <si>
    <t>-</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</si>
  <si>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</si>
  <si>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</si>
  <si>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</si>
  <si>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</si>
  <si>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</si>
  <si>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</si>
  <si>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</si>
  <si>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</si>
  <si>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</si>
  <si>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</si>
  <si>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</si>
  <si>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</si>
  <si>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SC IETF</t>
  </si>
  <si>
    <t>JST</t>
  </si>
  <si>
    <t>SC THz</t>
  </si>
  <si>
    <t>Rolfe</t>
  </si>
  <si>
    <t>Kivinen</t>
  </si>
  <si>
    <t>Godfrey</t>
  </si>
  <si>
    <t>Kohno</t>
  </si>
  <si>
    <t>Kürner</t>
  </si>
  <si>
    <t>Jang</t>
  </si>
  <si>
    <t>Jungnickel</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</si>
  <si>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</si>
  <si>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</si>
  <si>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</si>
  <si>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</si>
  <si>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</si>
  <si>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</si>
  <si>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</si>
  <si>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</si>
  <si>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</si>
  <si>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</si>
  <si>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</si>
  <si>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</si>
  <si>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</si>
  <si>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</si>
  <si>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</si>
  <si>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</si>
  <si>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</si>
  <si>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</si>
  <si>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</si>
  <si>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</si>
  <si>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</si>
  <si>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</si>
  <si>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</si>
  <si>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</si>
  <si>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</si>
  <si>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</si>
  <si>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</si>
  <si>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Mtg. Local Time</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</si>
  <si>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</si>
  <si>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</si>
  <si>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</si>
  <si>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</si>
  <si>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</si>
  <si>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</si>
  <si>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</si>
  <si>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</si>
  <si>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</si>
  <si>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</si>
  <si>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</si>
  <si>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</si>
  <si>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</si>
  <si>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</si>
  <si>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</si>
  <si>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</si>
  <si>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</si>
  <si>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</si>
  <si>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</si>
  <si>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</si>
  <si>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</si>
  <si>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</si>
  <si>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</si>
  <si>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</si>
  <si>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</si>
  <si>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</si>
  <si>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</si>
  <si>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</si>
  <si>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</si>
  <si>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</si>
  <si>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</si>
  <si>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</si>
  <si>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</si>
  <si>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</si>
  <si>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</si>
  <si>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</si>
  <si>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</si>
  <si>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</si>
  <si>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</si>
  <si>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</si>
  <si>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</si>
  <si>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</si>
  <si>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</si>
  <si>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</si>
  <si>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</si>
  <si>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</si>
  <si>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</si>
  <si>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</si>
  <si>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</si>
  <si>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</si>
  <si>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</si>
  <si>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</si>
  <si>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</si>
  <si>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</si>
  <si>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</si>
  <si>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</si>
  <si>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</si>
  <si>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</si>
  <si>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</si>
  <si>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ROOM SETUPS</t>
  </si>
  <si>
    <t>SIZE</t>
  </si>
  <si>
    <t>LAYOUT</t>
  </si>
  <si>
    <t>T MIC</t>
  </si>
  <si>
    <t>F MIC</t>
  </si>
  <si>
    <t>ROOM 1</t>
  </si>
  <si>
    <t>CR</t>
  </si>
  <si>
    <t>BR</t>
  </si>
  <si>
    <t>2.1</t>
  </si>
  <si>
    <t>Opening 802.15 WG meeting:</t>
  </si>
  <si>
    <t>Mid-Week 802.15 WG meeting:</t>
  </si>
  <si>
    <t>Closing 802.15 WG meeting:</t>
  </si>
  <si>
    <t>802 Wireless Chairs (WCSC) meeting:</t>
  </si>
  <si>
    <t>All motions for WG closing are due to Chair (Clint Powell), and Vice-Chair (Phil Beecher) immediately after the close of your last mtg.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</si>
  <si>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</si>
  <si>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</si>
  <si>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</si>
  <si>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</si>
  <si>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</si>
  <si>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</si>
  <si>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</si>
  <si>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</si>
  <si>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</si>
  <si>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</si>
  <si>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</si>
  <si>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</si>
  <si>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</si>
  <si>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</si>
  <si>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</si>
  <si>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</si>
  <si>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</si>
  <si>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</si>
  <si>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</si>
  <si>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</si>
  <si>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</si>
  <si>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</si>
  <si>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</si>
  <si>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</si>
  <si>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</si>
  <si>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</si>
  <si>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</si>
  <si>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TG3mb
HDR</t>
  </si>
  <si>
    <t>SC
IETF</t>
  </si>
  <si>
    <t>15.3 Revision to 15.3-2016</t>
  </si>
  <si>
    <t>15.4 Amend: IR-UWB Next Gen</t>
  </si>
  <si>
    <t>15.4 Revision to 15.4-2020</t>
  </si>
  <si>
    <t>15.7 Amend: Optical Camera Communications</t>
  </si>
  <si>
    <t>UWB-AHN (in hibernation)</t>
  </si>
  <si>
    <t>NB-AHN (in hibernation)</t>
  </si>
  <si>
    <t>ROOM 2</t>
  </si>
  <si>
    <t>ROOM 3</t>
  </si>
  <si>
    <t>ROOM 4</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</si>
  <si>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</si>
  <si>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</si>
  <si>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</si>
  <si>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</si>
  <si>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</si>
  <si>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</si>
  <si>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</si>
  <si>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</si>
  <si>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Joint 802.1/802.15 Mtg.</t>
  </si>
  <si>
    <t>SC M/RULES</t>
  </si>
  <si>
    <t>4.20</t>
  </si>
  <si>
    <t>WNG
(Virtual Rm 1)</t>
  </si>
  <si>
    <t>802.15
AC MEETING
(Virtual Rm 1)</t>
  </si>
  <si>
    <t>802.15 AC Meeting
(Virtual Rm 1)</t>
  </si>
  <si>
    <t>TG3mb</t>
  </si>
  <si>
    <t>Recess</t>
  </si>
  <si>
    <t>PST</t>
  </si>
  <si>
    <t>EST</t>
  </si>
  <si>
    <t>802.15 WG Opening Plenary
(Virtual Rm 1)</t>
  </si>
  <si>
    <t>802.15 WG Midweek Plenary (Virtual Rm 1)</t>
  </si>
  <si>
    <t>802.15 WG Closing Plenary
(Virtual Rm 1)</t>
  </si>
  <si>
    <t>Guidance Timing Local Time</t>
  </si>
  <si>
    <t>Status Update Topic</t>
  </si>
  <si>
    <t>AdHoc
-
Reqs.
WG15
Chair
Approv.</t>
  </si>
  <si>
    <t>SC
MAINT</t>
  </si>
  <si>
    <t>Dinner on
your own</t>
  </si>
  <si>
    <t>802 LMSC</t>
  </si>
  <si>
    <t>802 LAN/MAN Standards Committee</t>
  </si>
  <si>
    <t>SASB Dates</t>
  </si>
  <si>
    <t>Midweek Subgroup Status Updates</t>
  </si>
  <si>
    <t>Au</t>
  </si>
  <si>
    <t>AOB</t>
  </si>
  <si>
    <t>IG
JS1G</t>
  </si>
  <si>
    <t>LUNCH</t>
  </si>
  <si>
    <t>WIRELESS CHAIRS MTG
(see note
for Webex)</t>
  </si>
  <si>
    <t>Almholt</t>
  </si>
  <si>
    <t>IG JS1G</t>
  </si>
  <si>
    <t>Orlik</t>
  </si>
  <si>
    <t>Plans for July Mtg.</t>
  </si>
  <si>
    <t>N/A</t>
  </si>
  <si>
    <t>AdHoc
-
Needs
WG15
Chair
Approv.</t>
  </si>
  <si>
    <t>Social</t>
  </si>
  <si>
    <t>Chair Reminders:
    - Show Patent Policy, Antitrust, Copyright,
      Ethics/Conduct, and Bylaws opening slides
      and ask patent claim question
    - Remind participants they must register and pay
      registation fee for meeting</t>
  </si>
  <si>
    <t>Update on NesCom and RevCom and Dates
    - See SASB Dates TAB</t>
  </si>
  <si>
    <t>Opening 802.15 WG AC meeting:</t>
  </si>
  <si>
    <t>Mid-Week 802.15 WG AC meeting:</t>
  </si>
  <si>
    <t>802 Leadership Mtg. Update</t>
  </si>
  <si>
    <t>WG Awards for Publish Standards Reminder</t>
  </si>
  <si>
    <t>NesCom RevCom SA Stds. Board UPDATES - (see SASB Dates TAB for important dates)</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</si>
  <si>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</si>
  <si>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</si>
  <si>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</si>
  <si>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</si>
  <si>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</si>
  <si>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</si>
  <si>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802 Mtg. Registration Fees &amp; Deadlines have been set at $700 until Friday, May 26th, 2023, $1000 through Friday, June 30, 2023, and $1300 after Friday, June 30, 2023</t>
  </si>
  <si>
    <t>Shellhammer</t>
  </si>
  <si>
    <t>Petrick</t>
  </si>
  <si>
    <t>CHAIR'S ADVISORY COMMITTEE (CAC) (minutes: 15-23-0xxx-0x)</t>
  </si>
  <si>
    <t>WIRELESS CHAIRS STEERING COMMITTEE (WCSC) (minutes: ec-23-0xxx-0x-WCSC)</t>
  </si>
  <si>
    <t>All</t>
  </si>
  <si>
    <t>TG 13 MG-OWC New Standard - IN PUB PREP</t>
  </si>
  <si>
    <t>This Mtg. is being held Mixed-Mode as per the vote in the 802 WCSC</t>
  </si>
  <si>
    <t>Adjourn</t>
  </si>
  <si>
    <t>Special Requests</t>
  </si>
  <si>
    <t>4.21</t>
  </si>
  <si>
    <t>R0</t>
  </si>
  <si>
    <t>144th IEEE 802.15 WSN MEETING</t>
  </si>
  <si>
    <t>Estrel Hotel</t>
  </si>
  <si>
    <t>Berlin, Germany</t>
  </si>
  <si>
    <t>The graphic below describes the weekly session of the IEEE P802.15 WG in graphic format. All local times are Berlin time.</t>
  </si>
  <si>
    <t>802 LMSC
OPENING MEETING</t>
  </si>
  <si>
    <r>
      <t xml:space="preserve">TG4ac
</t>
    </r>
    <r>
      <rPr>
        <b/>
        <sz val="7"/>
        <rFont val="Arial"/>
        <family val="2"/>
      </rPr>
      <t>Privacy</t>
    </r>
  </si>
  <si>
    <t>IG
SUN PHYs</t>
  </si>
  <si>
    <t>802 LMSC
 CLOSING MEETING</t>
  </si>
  <si>
    <t>SC
THz</t>
  </si>
  <si>
    <t>802 Tutorial #1
TBD
(see note for Webex)</t>
  </si>
  <si>
    <t>802.15 / 802.1 Joint Mtg
(see note for Webex)</t>
  </si>
  <si>
    <t>802 Tutorial #2
TBD
(see note for Webex)</t>
  </si>
  <si>
    <t>TG4ac</t>
  </si>
  <si>
    <t>15.4 Amend: Privacy</t>
  </si>
  <si>
    <t>15.6 Revision to 15.6-2012 (and adding BAN/VAN)</t>
  </si>
  <si>
    <t>SC-WNG</t>
  </si>
  <si>
    <t>TG7a</t>
  </si>
  <si>
    <t>Interest Group on Japan Sub 1 GHz</t>
  </si>
  <si>
    <t>IG SUN PHYs</t>
  </si>
  <si>
    <t>Interest Group on SUN PHYs (p.k.a. Next Gen OFDM)</t>
  </si>
  <si>
    <t>144th IEEE 802.15 WSN Session</t>
  </si>
  <si>
    <t>Agenda for WG15 AC Mtg. -</t>
  </si>
  <si>
    <t>802.15
Chairs Corner</t>
  </si>
  <si>
    <t>802.15 Chairs Corner</t>
  </si>
  <si>
    <t>Opening 802 LMSC</t>
  </si>
  <si>
    <t>Closing 802 LMSC</t>
  </si>
  <si>
    <t>Plans for Sept. Mtg.</t>
  </si>
  <si>
    <t>802.1/802.15 Joint Mtg. - TG6ma presentation</t>
  </si>
  <si>
    <t xml:space="preserve">    Motions @ EOW
        - TG3mb Motion and LMSC package to RevCom
           Motion for reformation of CRG
        - TG7a Motion to start LB Recirc
           Motion for reformation of CRG
        - TG16t Motion to start Initial Letter Ballot</t>
  </si>
  <si>
    <t>IG SUN PHYs (p.k.a. NG-OFDM)</t>
  </si>
  <si>
    <t>TG 4ac Privacy Amendment</t>
  </si>
  <si>
    <t>TG 3mb Revision</t>
  </si>
  <si>
    <t>WEBEX/ATTENDANCE/VOTERS (voters: 133, nearly: 18, aspirant: 26)</t>
  </si>
  <si>
    <t>POLLS - see ePoll for any polls</t>
  </si>
  <si>
    <t>REVIEW AND APPROVE MTG AGENDA (15-23-0301-00)</t>
  </si>
  <si>
    <t>APPROVE THE MINUTES FROM Prior Mtg. (15-23-0220-03)</t>
  </si>
  <si>
    <t>WG Opening Report (15-23-0302-00)</t>
  </si>
  <si>
    <t>SEPT 2023 802 INTERIM MIXED MODE MTG. - PLAN OF RECORD FOR IEEE 802.15 WG</t>
  </si>
  <si>
    <t>TREASURER'S REPORT (ec-23-0xxx-0x-WCSC)</t>
  </si>
  <si>
    <t>802.15 WG will hold the Sept. Mtg. session from Sept. 10-14, 2023, with the in-person part being held at the Grand Hyatt, Buckhead, GA</t>
  </si>
  <si>
    <t>Next Session</t>
  </si>
  <si>
    <t># slots
requested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</si>
</sst>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409]d\-mmm\-yyyy;@"/>
    <numFmt numFmtId="169" formatCode="[$-F800]dddd\,\ mmmm\ dd\,\ yyyy"/>
  </numFmts>
  <fonts count="82" x14ac:knownFonts="1">
    <font>
      <sz val="12"/>
      <name val="Courie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9"/>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7"/>
      <color indexed="9"/>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9"/>
      <color indexed="81"/>
      <name val="Calibri"/>
      <family val="2"/>
      <scheme val="minor"/>
    </font>
    <font>
      <b/>
      <sz val="10"/>
      <name val="Courier"/>
    </font>
    <font>
      <b/>
      <sz val="10"/>
      <color indexed="8"/>
      <name val="Courier"/>
      <family val="3"/>
    </font>
    <font>
      <b/>
      <sz val="8"/>
      <color indexed="54"/>
      <name val="Arial"/>
      <family val="2"/>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8"/>
      <color indexed="10"/>
      <name val="Arial"/>
      <family val="2"/>
    </font>
    <font>
      <b/>
      <strike/>
      <sz val="10"/>
      <name val="Times New Roman"/>
      <family val="1"/>
    </font>
  </fonts>
  <fills count="37">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CC0DA"/>
        <bgColor indexed="64"/>
      </patternFill>
    </fill>
    <fill>
      <patternFill patternType="solid">
        <fgColor rgb="FFFFFF00"/>
        <bgColor indexed="64"/>
      </patternFill>
    </fill>
    <fill>
      <patternFill patternType="solid">
        <fgColor rgb="FF917FDD"/>
        <bgColor indexed="64"/>
      </patternFill>
    </fill>
    <fill>
      <patternFill patternType="solid">
        <fgColor rgb="FFFFABAB"/>
        <bgColor indexed="64"/>
      </patternFill>
    </fill>
    <fill>
      <patternFill patternType="solid">
        <fgColor rgb="FF37FB82"/>
        <bgColor indexed="64"/>
      </patternFill>
    </fill>
    <fill>
      <patternFill patternType="solid">
        <fgColor indexed="41"/>
        <bgColor indexed="64"/>
      </patternFill>
    </fill>
    <fill>
      <patternFill patternType="solid">
        <fgColor theme="7" tint="-0.249977111117893"/>
        <bgColor indexed="64"/>
      </patternFill>
    </fill>
    <fill>
      <patternFill patternType="solid">
        <fgColor rgb="FFFF0000"/>
        <bgColor indexed="64"/>
      </patternFill>
    </fill>
    <fill>
      <patternFill patternType="solid">
        <fgColor rgb="FFCC00FF"/>
        <bgColor indexed="64"/>
      </patternFill>
    </fill>
    <fill>
      <patternFill patternType="solid">
        <fgColor rgb="FFCCFFCC"/>
        <bgColor indexed="64"/>
      </patternFill>
    </fill>
    <fill>
      <patternFill patternType="solid">
        <fgColor rgb="FF808080"/>
        <bgColor indexed="64"/>
      </patternFill>
    </fill>
  </fills>
  <borders count="45">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s>
  <cellStyleXfs count="7">
    <xf numFmtId="164" fontId="0" fillId="0" borderId="0"/>
    <xf numFmtId="166" fontId="2" fillId="0" borderId="0" applyFont="0" applyFill="0" applyBorder="0" applyAlignment="0" applyProtection="0"/>
    <xf numFmtId="164" fontId="5" fillId="0" borderId="0"/>
    <xf numFmtId="164" fontId="5" fillId="0" borderId="0"/>
    <xf numFmtId="164" fontId="14" fillId="0" borderId="0" applyNumberFormat="0" applyFill="0" applyBorder="0" applyAlignment="0" applyProtection="0"/>
    <xf numFmtId="0" fontId="1" fillId="0" borderId="0"/>
    <xf numFmtId="0" fontId="69" fillId="0" borderId="0" applyNumberFormat="0" applyFill="0" applyBorder="0" applyAlignment="0" applyProtection="0"/>
  </cellStyleXfs>
  <cellXfs count="433">
    <xf numFmtId="164" fontId="0" fillId="0" borderId="0" xfId="0"/>
    <xf numFmtId="164" fontId="4" fillId="0" borderId="0" xfId="0" applyFont="1"/>
    <xf numFmtId="164" fontId="3" fillId="0" borderId="0" xfId="0" applyFont="1" applyAlignment="1">
      <alignment horizontal="left"/>
    </xf>
    <xf numFmtId="49" fontId="3" fillId="0" borderId="0" xfId="0" applyNumberFormat="1" applyFont="1" applyAlignment="1">
      <alignment horizontal="left"/>
    </xf>
    <xf numFmtId="49" fontId="3" fillId="0" borderId="0" xfId="0" quotePrefix="1" applyNumberFormat="1" applyFont="1" applyAlignment="1">
      <alignment horizontal="left"/>
    </xf>
    <xf numFmtId="164" fontId="4" fillId="0" borderId="0" xfId="0" applyFont="1" applyAlignment="1">
      <alignment horizontal="left" indent="2"/>
    </xf>
    <xf numFmtId="164" fontId="6" fillId="0" borderId="0" xfId="0" applyFont="1"/>
    <xf numFmtId="164" fontId="7" fillId="0" borderId="0" xfId="0" applyFont="1"/>
    <xf numFmtId="164" fontId="3" fillId="0" borderId="0" xfId="0" applyFont="1"/>
    <xf numFmtId="164" fontId="8" fillId="0" borderId="0" xfId="0" quotePrefix="1" applyFont="1" applyAlignment="1">
      <alignment horizontal="left" vertical="top"/>
    </xf>
    <xf numFmtId="164" fontId="8" fillId="0" borderId="0" xfId="0" applyFont="1" applyAlignment="1">
      <alignment vertical="top"/>
    </xf>
    <xf numFmtId="165" fontId="3" fillId="0" borderId="0" xfId="0" applyNumberFormat="1" applyFont="1"/>
    <xf numFmtId="164" fontId="9" fillId="0" borderId="0" xfId="0" applyFont="1" applyAlignment="1">
      <alignment vertical="top"/>
    </xf>
    <xf numFmtId="164" fontId="3" fillId="0" borderId="0" xfId="0" applyFont="1" applyAlignment="1">
      <alignment horizontal="left" indent="1"/>
    </xf>
    <xf numFmtId="164" fontId="3" fillId="0" borderId="0" xfId="0" applyFont="1" applyAlignment="1">
      <alignment horizontal="left" indent="2"/>
    </xf>
    <xf numFmtId="164" fontId="7" fillId="0" borderId="0" xfId="2" applyFont="1" applyAlignment="1">
      <alignment horizontal="left" vertical="center"/>
    </xf>
    <xf numFmtId="164" fontId="7" fillId="0" borderId="0" xfId="2" applyFont="1" applyAlignment="1">
      <alignment horizontal="left" vertical="center" wrapText="1"/>
    </xf>
    <xf numFmtId="164" fontId="3" fillId="0" borderId="0" xfId="2" applyFont="1" applyAlignment="1">
      <alignment horizontal="center" vertical="center"/>
    </xf>
    <xf numFmtId="164" fontId="9" fillId="0" borderId="0" xfId="3" applyFont="1" applyAlignment="1">
      <alignment horizontal="left" vertical="center"/>
    </xf>
    <xf numFmtId="164" fontId="7" fillId="0" borderId="0" xfId="2" applyFont="1" applyAlignment="1">
      <alignment horizontal="center" vertical="center"/>
    </xf>
    <xf numFmtId="0" fontId="7" fillId="0" borderId="0" xfId="2" applyNumberFormat="1" applyFont="1" applyAlignment="1">
      <alignment horizontal="left" vertical="center"/>
    </xf>
    <xf numFmtId="0" fontId="3" fillId="0" borderId="0" xfId="0" applyNumberFormat="1" applyFont="1" applyAlignment="1">
      <alignment horizontal="left"/>
    </xf>
    <xf numFmtId="164" fontId="4" fillId="0" borderId="0" xfId="0" applyFont="1" applyAlignment="1">
      <alignment horizontal="left"/>
    </xf>
    <xf numFmtId="164" fontId="3" fillId="0" borderId="0" xfId="0" applyFont="1" applyAlignment="1">
      <alignment horizontal="left" wrapText="1"/>
    </xf>
    <xf numFmtId="164" fontId="4" fillId="0" borderId="0" xfId="0" applyFont="1" applyAlignment="1">
      <alignment horizontal="left" indent="1"/>
    </xf>
    <xf numFmtId="165" fontId="4" fillId="0" borderId="0" xfId="0" applyNumberFormat="1" applyFont="1"/>
    <xf numFmtId="164" fontId="4" fillId="2" borderId="0" xfId="0" applyFont="1" applyFill="1"/>
    <xf numFmtId="0" fontId="6" fillId="0" borderId="0" xfId="0" applyNumberFormat="1" applyFont="1"/>
    <xf numFmtId="164" fontId="4" fillId="2" borderId="0" xfId="0" applyFont="1" applyFill="1" applyAlignment="1">
      <alignment horizontal="left" indent="1"/>
    </xf>
    <xf numFmtId="164" fontId="3" fillId="0" borderId="0" xfId="0" applyFont="1" applyAlignment="1">
      <alignment horizontal="left" vertical="center" wrapText="1"/>
    </xf>
    <xf numFmtId="164" fontId="3" fillId="0" borderId="0" xfId="0" applyFont="1" applyAlignment="1">
      <alignment horizontal="left" vertical="center" wrapText="1" indent="1"/>
    </xf>
    <xf numFmtId="164" fontId="3" fillId="0" borderId="0" xfId="0" applyFont="1" applyAlignment="1">
      <alignment horizontal="left" vertical="center" indent="1"/>
    </xf>
    <xf numFmtId="164" fontId="4"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4" fillId="0" borderId="0" xfId="0" applyFont="1" applyAlignment="1">
      <alignment vertical="center" wrapText="1"/>
    </xf>
    <xf numFmtId="164" fontId="18" fillId="0" borderId="0" xfId="4" applyFont="1" applyAlignment="1">
      <alignment horizontal="left" wrapText="1" indent="2"/>
    </xf>
    <xf numFmtId="164" fontId="12" fillId="0" borderId="0" xfId="0" applyFont="1"/>
    <xf numFmtId="164" fontId="11" fillId="0" borderId="0" xfId="0" applyFont="1"/>
    <xf numFmtId="164" fontId="20" fillId="0" borderId="0" xfId="0" applyFont="1"/>
    <xf numFmtId="164" fontId="2" fillId="0" borderId="0" xfId="0" applyFont="1"/>
    <xf numFmtId="164" fontId="21" fillId="0" borderId="0" xfId="0" applyFont="1" applyAlignment="1">
      <alignment horizontal="left" indent="1"/>
    </xf>
    <xf numFmtId="164" fontId="2" fillId="0" borderId="0" xfId="0" applyFont="1" applyAlignment="1">
      <alignment horizontal="left" indent="1"/>
    </xf>
    <xf numFmtId="164" fontId="2" fillId="0" borderId="0" xfId="0" applyFont="1" applyAlignment="1">
      <alignment horizontal="center"/>
    </xf>
    <xf numFmtId="164" fontId="20" fillId="0" borderId="0" xfId="0" applyFont="1" applyAlignment="1">
      <alignment horizontal="center"/>
    </xf>
    <xf numFmtId="164" fontId="0" fillId="0" borderId="0" xfId="0" applyAlignment="1">
      <alignment horizontal="center"/>
    </xf>
    <xf numFmtId="164" fontId="10" fillId="0" borderId="0" xfId="0" applyFont="1" applyAlignment="1">
      <alignment horizontal="center"/>
    </xf>
    <xf numFmtId="164" fontId="23" fillId="0" borderId="0" xfId="0" applyFont="1"/>
    <xf numFmtId="164" fontId="24" fillId="0" borderId="20" xfId="0" applyFont="1" applyBorder="1"/>
    <xf numFmtId="164" fontId="24" fillId="0" borderId="21" xfId="0" applyFont="1" applyBorder="1" applyAlignment="1">
      <alignment wrapText="1"/>
    </xf>
    <xf numFmtId="164" fontId="24" fillId="0" borderId="22" xfId="0" applyFont="1" applyBorder="1"/>
    <xf numFmtId="164" fontId="24" fillId="0" borderId="0" xfId="0" applyFont="1"/>
    <xf numFmtId="164" fontId="25" fillId="0" borderId="0" xfId="0" applyFont="1"/>
    <xf numFmtId="164" fontId="2" fillId="0" borderId="0" xfId="0" applyFont="1" applyAlignment="1">
      <alignment vertical="center"/>
    </xf>
    <xf numFmtId="164" fontId="26" fillId="0" borderId="0" xfId="0" applyFont="1" applyAlignment="1">
      <alignment horizontal="left" vertical="center" indent="1" readingOrder="1"/>
    </xf>
    <xf numFmtId="164" fontId="21" fillId="0" borderId="0" xfId="0" applyFont="1" applyAlignment="1">
      <alignment vertical="center"/>
    </xf>
    <xf numFmtId="164" fontId="21" fillId="0" borderId="0" xfId="0" applyFont="1" applyAlignment="1">
      <alignment horizontal="left" vertical="center" indent="1" readingOrder="1"/>
    </xf>
    <xf numFmtId="164" fontId="27" fillId="0" borderId="0" xfId="0" applyFont="1"/>
    <xf numFmtId="164" fontId="21" fillId="0" borderId="0" xfId="0" applyFont="1" applyAlignment="1">
      <alignment horizontal="left" vertical="center" indent="3" readingOrder="1"/>
    </xf>
    <xf numFmtId="164" fontId="27" fillId="0" borderId="0" xfId="0" applyFont="1" applyAlignment="1">
      <alignment wrapText="1"/>
    </xf>
    <xf numFmtId="164" fontId="28" fillId="0" borderId="0" xfId="0" applyFont="1"/>
    <xf numFmtId="164" fontId="2" fillId="0" borderId="0" xfId="0" applyFont="1" applyAlignment="1">
      <alignment horizontal="left"/>
    </xf>
    <xf numFmtId="164" fontId="27" fillId="0" borderId="0" xfId="0" applyFont="1" applyAlignment="1">
      <alignment horizontal="left" indent="1"/>
    </xf>
    <xf numFmtId="164" fontId="29" fillId="0" borderId="0" xfId="0" applyFont="1"/>
    <xf numFmtId="164" fontId="3" fillId="0" borderId="0" xfId="2" applyFont="1" applyAlignment="1">
      <alignment vertical="center"/>
    </xf>
    <xf numFmtId="0" fontId="3" fillId="0" borderId="20" xfId="2" applyNumberFormat="1" applyFont="1" applyBorder="1" applyAlignment="1">
      <alignment horizontal="left" vertical="center"/>
    </xf>
    <xf numFmtId="164" fontId="3" fillId="0" borderId="21" xfId="2" quotePrefix="1" applyFont="1" applyBorder="1" applyAlignment="1">
      <alignment horizontal="left" vertical="center"/>
    </xf>
    <xf numFmtId="164" fontId="3" fillId="0" borderId="21" xfId="2" quotePrefix="1" applyFont="1" applyBorder="1" applyAlignment="1">
      <alignment horizontal="left" vertical="center" wrapText="1"/>
    </xf>
    <xf numFmtId="164" fontId="19" fillId="0" borderId="17" xfId="0" applyFont="1" applyBorder="1" applyAlignment="1">
      <alignment horizontal="center"/>
    </xf>
    <xf numFmtId="164" fontId="19" fillId="0" borderId="18" xfId="0" applyFont="1" applyBorder="1"/>
    <xf numFmtId="164" fontId="20" fillId="0" borderId="18" xfId="0" applyFont="1" applyBorder="1"/>
    <xf numFmtId="164" fontId="20" fillId="0" borderId="19" xfId="0" applyFont="1" applyBorder="1"/>
    <xf numFmtId="164" fontId="21" fillId="0" borderId="0" xfId="0" applyFont="1"/>
    <xf numFmtId="164" fontId="2" fillId="0" borderId="0" xfId="0" applyFont="1" applyAlignment="1">
      <alignment wrapText="1"/>
    </xf>
    <xf numFmtId="164" fontId="4" fillId="0" borderId="0" xfId="0" applyFont="1" applyAlignment="1">
      <alignment horizontal="left" wrapText="1"/>
    </xf>
    <xf numFmtId="164" fontId="3" fillId="0" borderId="0" xfId="0" applyFont="1" applyAlignment="1">
      <alignment horizontal="left" wrapText="1" indent="1"/>
    </xf>
    <xf numFmtId="169" fontId="20" fillId="0" borderId="0" xfId="0" applyNumberFormat="1" applyFont="1"/>
    <xf numFmtId="164" fontId="4" fillId="0" borderId="0" xfId="0" applyFont="1" applyAlignment="1">
      <alignment horizontal="left" vertical="top" wrapText="1"/>
    </xf>
    <xf numFmtId="164" fontId="68" fillId="0" borderId="0" xfId="0" applyFont="1" applyAlignment="1">
      <alignment horizontal="left" vertical="center" indent="1"/>
    </xf>
    <xf numFmtId="164" fontId="68" fillId="0" borderId="0" xfId="0" applyFont="1" applyAlignment="1">
      <alignment horizontal="left" vertical="center" indent="2"/>
    </xf>
    <xf numFmtId="0" fontId="67" fillId="0" borderId="20" xfId="6" applyFont="1" applyBorder="1" applyAlignment="1">
      <alignment horizontal="center" vertical="center" wrapText="1"/>
    </xf>
    <xf numFmtId="0" fontId="67" fillId="0" borderId="22" xfId="6" applyFont="1" applyBorder="1" applyAlignment="1">
      <alignment horizontal="center" vertical="center" wrapText="1"/>
    </xf>
    <xf numFmtId="0" fontId="67" fillId="0" borderId="21" xfId="6" applyFont="1" applyBorder="1" applyAlignment="1">
      <alignment horizontal="center" vertical="center" wrapText="1"/>
    </xf>
    <xf numFmtId="164" fontId="24" fillId="5" borderId="0" xfId="0" applyFont="1" applyFill="1"/>
    <xf numFmtId="164" fontId="31" fillId="8" borderId="12" xfId="0" applyFont="1" applyFill="1" applyBorder="1" applyAlignment="1">
      <alignment horizontal="left" vertical="center" indent="2"/>
    </xf>
    <xf numFmtId="164" fontId="24" fillId="8" borderId="12" xfId="0" applyFont="1" applyFill="1" applyBorder="1" applyAlignment="1">
      <alignment vertical="center"/>
    </xf>
    <xf numFmtId="164" fontId="24" fillId="8" borderId="12" xfId="0" applyFont="1" applyFill="1" applyBorder="1" applyAlignment="1">
      <alignment horizontal="center" vertical="center"/>
    </xf>
    <xf numFmtId="164" fontId="24" fillId="8" borderId="11" xfId="0" applyFont="1" applyFill="1" applyBorder="1" applyAlignment="1">
      <alignment horizontal="center" vertical="center"/>
    </xf>
    <xf numFmtId="164" fontId="31" fillId="8" borderId="0" xfId="0" applyFont="1" applyFill="1" applyAlignment="1">
      <alignment horizontal="left" indent="2"/>
    </xf>
    <xf numFmtId="164" fontId="2" fillId="8" borderId="0" xfId="0" applyFont="1" applyFill="1"/>
    <xf numFmtId="164" fontId="2" fillId="8" borderId="7" xfId="0" applyFont="1" applyFill="1" applyBorder="1"/>
    <xf numFmtId="164" fontId="32" fillId="8" borderId="0" xfId="0" applyFont="1" applyFill="1" applyAlignment="1">
      <alignment horizontal="left" vertical="center" indent="2"/>
    </xf>
    <xf numFmtId="164" fontId="33" fillId="8" borderId="0" xfId="0" applyFont="1" applyFill="1" applyAlignment="1">
      <alignment horizontal="left" indent="2"/>
    </xf>
    <xf numFmtId="164" fontId="33" fillId="9" borderId="0" xfId="0" applyFont="1" applyFill="1" applyAlignment="1">
      <alignment horizontal="left" indent="2"/>
    </xf>
    <xf numFmtId="164" fontId="33" fillId="8" borderId="7" xfId="0" applyFont="1" applyFill="1" applyBorder="1" applyAlignment="1">
      <alignment horizontal="left" indent="2"/>
    </xf>
    <xf numFmtId="164" fontId="24" fillId="8" borderId="6" xfId="0" applyFont="1" applyFill="1" applyBorder="1" applyAlignment="1">
      <alignment vertical="center"/>
    </xf>
    <xf numFmtId="164" fontId="24" fillId="8" borderId="6" xfId="0" applyFont="1" applyFill="1" applyBorder="1" applyAlignment="1">
      <alignment horizontal="center" vertical="center"/>
    </xf>
    <xf numFmtId="164" fontId="24" fillId="8" borderId="9" xfId="0" applyFont="1" applyFill="1" applyBorder="1" applyAlignment="1">
      <alignment horizontal="center" vertical="center"/>
    </xf>
    <xf numFmtId="164" fontId="24" fillId="6" borderId="12" xfId="0" applyFont="1" applyFill="1" applyBorder="1" applyAlignment="1">
      <alignment horizontal="center" vertical="center"/>
    </xf>
    <xf numFmtId="164" fontId="24" fillId="10" borderId="10" xfId="0" applyFont="1" applyFill="1" applyBorder="1"/>
    <xf numFmtId="164" fontId="34" fillId="11" borderId="4" xfId="0" applyFont="1" applyFill="1" applyBorder="1" applyAlignment="1">
      <alignment horizontal="center" vertical="center" wrapText="1"/>
    </xf>
    <xf numFmtId="164" fontId="34" fillId="11" borderId="0" xfId="0" applyFont="1" applyFill="1" applyAlignment="1">
      <alignment horizontal="center" vertical="center" wrapText="1"/>
    </xf>
    <xf numFmtId="164" fontId="34" fillId="11" borderId="7" xfId="0" applyFont="1" applyFill="1" applyBorder="1" applyAlignment="1">
      <alignment horizontal="center" vertical="center" wrapText="1"/>
    </xf>
    <xf numFmtId="167" fontId="17" fillId="26" borderId="37" xfId="0" applyNumberFormat="1" applyFont="1" applyFill="1" applyBorder="1" applyAlignment="1">
      <alignment horizontal="center"/>
    </xf>
    <xf numFmtId="167" fontId="17" fillId="0" borderId="37" xfId="0" applyNumberFormat="1" applyFont="1" applyBorder="1" applyAlignment="1">
      <alignment horizontal="center"/>
    </xf>
    <xf numFmtId="167" fontId="17" fillId="0" borderId="16" xfId="0" applyNumberFormat="1" applyFont="1" applyBorder="1" applyAlignment="1">
      <alignment horizontal="center"/>
    </xf>
    <xf numFmtId="167" fontId="17" fillId="26" borderId="5" xfId="0" applyNumberFormat="1" applyFont="1" applyFill="1" applyBorder="1" applyAlignment="1">
      <alignment horizontal="center"/>
    </xf>
    <xf numFmtId="167" fontId="17" fillId="0" borderId="5" xfId="0" applyNumberFormat="1" applyFont="1" applyBorder="1" applyAlignment="1">
      <alignment horizontal="center"/>
    </xf>
    <xf numFmtId="164" fontId="38" fillId="13" borderId="15" xfId="0" quotePrefix="1" applyFont="1" applyFill="1" applyBorder="1" applyAlignment="1">
      <alignment horizontal="center" vertical="center" wrapText="1"/>
    </xf>
    <xf numFmtId="164" fontId="24" fillId="19" borderId="15" xfId="0" applyFont="1" applyFill="1" applyBorder="1" applyAlignment="1">
      <alignment horizontal="center" vertical="center" wrapText="1"/>
    </xf>
    <xf numFmtId="164" fontId="38" fillId="13" borderId="15" xfId="0" applyFont="1" applyFill="1" applyBorder="1" applyAlignment="1">
      <alignment horizontal="center" vertical="center" wrapText="1"/>
    </xf>
    <xf numFmtId="164" fontId="38" fillId="13" borderId="35" xfId="0" applyFont="1" applyFill="1" applyBorder="1" applyAlignment="1">
      <alignment horizontal="center" vertical="center" wrapText="1"/>
    </xf>
    <xf numFmtId="167" fontId="17" fillId="0" borderId="33" xfId="0" applyNumberFormat="1" applyFont="1" applyBorder="1" applyAlignment="1">
      <alignment horizontal="center"/>
    </xf>
    <xf numFmtId="167" fontId="17" fillId="0" borderId="34" xfId="0" applyNumberFormat="1" applyFont="1" applyBorder="1" applyAlignment="1">
      <alignment horizontal="center"/>
    </xf>
    <xf numFmtId="167" fontId="17" fillId="26" borderId="34" xfId="0" applyNumberFormat="1" applyFont="1" applyFill="1" applyBorder="1" applyAlignment="1">
      <alignment horizontal="center"/>
    </xf>
    <xf numFmtId="164" fontId="34" fillId="11" borderId="8" xfId="0" applyFont="1" applyFill="1" applyBorder="1" applyAlignment="1">
      <alignment horizontal="center" vertical="center" wrapText="1"/>
    </xf>
    <xf numFmtId="164" fontId="34" fillId="11" borderId="6" xfId="0" applyFont="1" applyFill="1" applyBorder="1" applyAlignment="1">
      <alignment horizontal="center" vertical="center" wrapText="1"/>
    </xf>
    <xf numFmtId="164" fontId="34" fillId="11" borderId="9" xfId="0" applyFont="1" applyFill="1" applyBorder="1" applyAlignment="1">
      <alignment horizontal="center" vertical="center" wrapText="1"/>
    </xf>
    <xf numFmtId="164" fontId="24" fillId="6" borderId="4" xfId="0" applyFont="1" applyFill="1" applyBorder="1" applyAlignment="1">
      <alignment horizontal="right" vertical="center"/>
    </xf>
    <xf numFmtId="164" fontId="24" fillId="23" borderId="3" xfId="0" applyFont="1" applyFill="1" applyBorder="1" applyAlignment="1">
      <alignment vertical="center"/>
    </xf>
    <xf numFmtId="164" fontId="41" fillId="23" borderId="12" xfId="0" applyFont="1" applyFill="1" applyBorder="1" applyAlignment="1">
      <alignment horizontal="left" vertical="center"/>
    </xf>
    <xf numFmtId="164" fontId="42" fillId="23" borderId="12" xfId="0" applyFont="1" applyFill="1" applyBorder="1" applyAlignment="1">
      <alignment horizontal="left" vertical="center"/>
    </xf>
    <xf numFmtId="164" fontId="42" fillId="23" borderId="11" xfId="0" applyFont="1" applyFill="1" applyBorder="1" applyAlignment="1">
      <alignment horizontal="left" vertical="center"/>
    </xf>
    <xf numFmtId="164" fontId="24" fillId="6" borderId="0" xfId="0" applyFont="1" applyFill="1" applyAlignment="1">
      <alignment horizontal="right" vertical="center"/>
    </xf>
    <xf numFmtId="164" fontId="35" fillId="23" borderId="12" xfId="0" applyFont="1" applyFill="1" applyBorder="1" applyAlignment="1">
      <alignment vertical="center"/>
    </xf>
    <xf numFmtId="164" fontId="43" fillId="23" borderId="12" xfId="0" applyFont="1" applyFill="1" applyBorder="1" applyAlignment="1">
      <alignment vertical="center"/>
    </xf>
    <xf numFmtId="164" fontId="43" fillId="23" borderId="11" xfId="0" applyFont="1" applyFill="1" applyBorder="1" applyAlignment="1">
      <alignment vertical="center"/>
    </xf>
    <xf numFmtId="164" fontId="24" fillId="23" borderId="4" xfId="0" applyFont="1" applyFill="1" applyBorder="1" applyAlignment="1">
      <alignment vertical="center"/>
    </xf>
    <xf numFmtId="164" fontId="24" fillId="23" borderId="0" xfId="0" applyFont="1" applyFill="1" applyAlignment="1">
      <alignment vertical="center"/>
    </xf>
    <xf numFmtId="164" fontId="44" fillId="23" borderId="0" xfId="0" applyFont="1" applyFill="1" applyAlignment="1">
      <alignment horizontal="left" vertical="center"/>
    </xf>
    <xf numFmtId="164" fontId="44" fillId="23" borderId="7" xfId="0" applyFont="1" applyFill="1" applyBorder="1" applyAlignment="1">
      <alignment horizontal="left" vertical="center"/>
    </xf>
    <xf numFmtId="164" fontId="45" fillId="23" borderId="0" xfId="0" applyFont="1" applyFill="1" applyAlignment="1">
      <alignment vertical="center"/>
    </xf>
    <xf numFmtId="164" fontId="46" fillId="23" borderId="0" xfId="0" applyFont="1" applyFill="1" applyAlignment="1">
      <alignment vertical="center"/>
    </xf>
    <xf numFmtId="164" fontId="46" fillId="23" borderId="7" xfId="0" applyFont="1" applyFill="1" applyBorder="1" applyAlignment="1">
      <alignment vertical="center"/>
    </xf>
    <xf numFmtId="164" fontId="24" fillId="23" borderId="0" xfId="0" applyFont="1" applyFill="1" applyAlignment="1">
      <alignment horizontal="left" vertical="center"/>
    </xf>
    <xf numFmtId="164" fontId="47" fillId="23" borderId="0" xfId="0" applyFont="1" applyFill="1" applyAlignment="1">
      <alignment horizontal="left" vertical="center"/>
    </xf>
    <xf numFmtId="164" fontId="47" fillId="23" borderId="7" xfId="0" applyFont="1" applyFill="1" applyBorder="1" applyAlignment="1">
      <alignment horizontal="left" vertical="center"/>
    </xf>
    <xf numFmtId="164" fontId="48" fillId="23" borderId="0" xfId="0" applyFont="1" applyFill="1" applyAlignment="1">
      <alignment vertical="center"/>
    </xf>
    <xf numFmtId="164" fontId="49" fillId="23" borderId="0" xfId="0" applyFont="1" applyFill="1" applyAlignment="1">
      <alignment vertical="center"/>
    </xf>
    <xf numFmtId="164" fontId="41" fillId="23" borderId="0" xfId="0" applyFont="1" applyFill="1" applyAlignment="1">
      <alignment vertical="center"/>
    </xf>
    <xf numFmtId="164" fontId="42" fillId="23" borderId="0" xfId="0" applyFont="1" applyFill="1" applyAlignment="1">
      <alignment vertical="center"/>
    </xf>
    <xf numFmtId="164" fontId="42" fillId="23" borderId="7" xfId="0" applyFont="1" applyFill="1" applyBorder="1" applyAlignment="1">
      <alignment vertical="center"/>
    </xf>
    <xf numFmtId="164" fontId="50" fillId="23" borderId="0" xfId="0" applyFont="1" applyFill="1" applyAlignment="1">
      <alignment vertical="center"/>
    </xf>
    <xf numFmtId="164" fontId="51" fillId="23" borderId="0" xfId="0" applyFont="1" applyFill="1" applyAlignment="1">
      <alignment vertical="center"/>
    </xf>
    <xf numFmtId="164" fontId="52" fillId="23" borderId="0" xfId="0" applyFont="1" applyFill="1" applyAlignment="1">
      <alignment horizontal="left" vertical="center" indent="1"/>
    </xf>
    <xf numFmtId="164" fontId="52" fillId="23" borderId="0" xfId="0" applyFont="1" applyFill="1" applyAlignment="1">
      <alignment vertical="center"/>
    </xf>
    <xf numFmtId="164" fontId="52" fillId="23" borderId="7" xfId="0" applyFont="1" applyFill="1" applyBorder="1" applyAlignment="1">
      <alignment horizontal="left" vertical="center" indent="1"/>
    </xf>
    <xf numFmtId="164" fontId="52" fillId="23" borderId="7" xfId="0" applyFont="1" applyFill="1" applyBorder="1" applyAlignment="1">
      <alignment vertical="center"/>
    </xf>
    <xf numFmtId="164" fontId="53" fillId="23" borderId="0" xfId="0" applyFont="1" applyFill="1" applyAlignment="1">
      <alignment vertical="center"/>
    </xf>
    <xf numFmtId="164" fontId="24" fillId="6" borderId="0" xfId="0" applyFont="1" applyFill="1" applyAlignment="1">
      <alignment horizontal="center" vertical="center"/>
    </xf>
    <xf numFmtId="164" fontId="53" fillId="23" borderId="0" xfId="0" applyFont="1" applyFill="1" applyAlignment="1">
      <alignment horizontal="left" vertical="center" indent="1"/>
    </xf>
    <xf numFmtId="164" fontId="24" fillId="6" borderId="0" xfId="0" applyFont="1" applyFill="1" applyAlignment="1">
      <alignment vertical="center"/>
    </xf>
    <xf numFmtId="164" fontId="24" fillId="6" borderId="7" xfId="0" applyFont="1" applyFill="1" applyBorder="1" applyAlignment="1">
      <alignment horizontal="center" vertical="center"/>
    </xf>
    <xf numFmtId="164" fontId="56" fillId="23" borderId="8" xfId="0" applyFont="1" applyFill="1" applyBorder="1" applyAlignment="1">
      <alignment horizontal="left" vertical="center"/>
    </xf>
    <xf numFmtId="164" fontId="41" fillId="23" borderId="6" xfId="0" applyFont="1" applyFill="1" applyBorder="1" applyAlignment="1">
      <alignment vertical="center"/>
    </xf>
    <xf numFmtId="164" fontId="52" fillId="23" borderId="6" xfId="0" applyFont="1" applyFill="1" applyBorder="1" applyAlignment="1">
      <alignment vertical="center"/>
    </xf>
    <xf numFmtId="164" fontId="52" fillId="23" borderId="9" xfId="0" applyFont="1" applyFill="1" applyBorder="1" applyAlignment="1">
      <alignment vertical="center"/>
    </xf>
    <xf numFmtId="164" fontId="54" fillId="23" borderId="8" xfId="0" applyFont="1" applyFill="1" applyBorder="1" applyAlignment="1">
      <alignment vertical="center"/>
    </xf>
    <xf numFmtId="164" fontId="51" fillId="23" borderId="6" xfId="0" applyFont="1" applyFill="1" applyBorder="1" applyAlignment="1">
      <alignment vertical="center"/>
    </xf>
    <xf numFmtId="164" fontId="52" fillId="23" borderId="6" xfId="0" applyFont="1" applyFill="1" applyBorder="1" applyAlignment="1">
      <alignment horizontal="left" vertical="center" indent="1"/>
    </xf>
    <xf numFmtId="164" fontId="52" fillId="23" borderId="9" xfId="0" applyFont="1" applyFill="1" applyBorder="1" applyAlignment="1">
      <alignment horizontal="left" vertical="center" indent="1"/>
    </xf>
    <xf numFmtId="164" fontId="19" fillId="31" borderId="3" xfId="0" applyFont="1" applyFill="1" applyBorder="1" applyAlignment="1">
      <alignment horizontal="center" vertical="center"/>
    </xf>
    <xf numFmtId="164" fontId="58" fillId="31" borderId="12" xfId="0" applyFont="1" applyFill="1" applyBorder="1" applyAlignment="1">
      <alignment horizontal="left" vertical="center"/>
    </xf>
    <xf numFmtId="164" fontId="36" fillId="31" borderId="12" xfId="0" applyFont="1" applyFill="1" applyBorder="1" applyAlignment="1">
      <alignment horizontal="center" vertical="center"/>
    </xf>
    <xf numFmtId="164" fontId="36" fillId="31" borderId="11" xfId="0" applyFont="1" applyFill="1" applyBorder="1" applyAlignment="1">
      <alignment horizontal="center" vertical="center"/>
    </xf>
    <xf numFmtId="164" fontId="59" fillId="0" borderId="0" xfId="0" applyFont="1"/>
    <xf numFmtId="164" fontId="36" fillId="31" borderId="4" xfId="0" applyFont="1" applyFill="1" applyBorder="1" applyAlignment="1">
      <alignment horizontal="right" vertical="center"/>
    </xf>
    <xf numFmtId="164" fontId="36" fillId="31" borderId="0" xfId="0" applyFont="1" applyFill="1" applyAlignment="1">
      <alignment horizontal="right" vertical="center"/>
    </xf>
    <xf numFmtId="164" fontId="36" fillId="7" borderId="20" xfId="0" applyFont="1" applyFill="1" applyBorder="1" applyAlignment="1">
      <alignment horizontal="center" vertical="center"/>
    </xf>
    <xf numFmtId="164" fontId="36" fillId="7" borderId="21" xfId="0" applyFont="1" applyFill="1" applyBorder="1" applyAlignment="1">
      <alignment horizontal="left" vertical="center"/>
    </xf>
    <xf numFmtId="164" fontId="36" fillId="7" borderId="18" xfId="0" applyFont="1" applyFill="1" applyBorder="1" applyAlignment="1">
      <alignment horizontal="center" vertical="center"/>
    </xf>
    <xf numFmtId="164" fontId="36" fillId="7" borderId="21" xfId="0" applyFont="1" applyFill="1" applyBorder="1" applyAlignment="1">
      <alignment horizontal="center" vertical="center"/>
    </xf>
    <xf numFmtId="164" fontId="36" fillId="7" borderId="22" xfId="0" applyFont="1" applyFill="1" applyBorder="1" applyAlignment="1">
      <alignment horizontal="center" vertical="center"/>
    </xf>
    <xf numFmtId="164" fontId="36" fillId="31" borderId="0" xfId="0" applyFont="1" applyFill="1" applyAlignment="1">
      <alignment vertical="center"/>
    </xf>
    <xf numFmtId="164" fontId="58" fillId="31" borderId="0" xfId="0" applyFont="1" applyFill="1" applyAlignment="1">
      <alignment horizontal="left" vertical="center"/>
    </xf>
    <xf numFmtId="164" fontId="58" fillId="31" borderId="0" xfId="0" applyFont="1" applyFill="1" applyAlignment="1">
      <alignment horizontal="center" vertical="center"/>
    </xf>
    <xf numFmtId="164" fontId="58" fillId="31" borderId="7" xfId="0" applyFont="1" applyFill="1" applyBorder="1" applyAlignment="1">
      <alignment horizontal="center" vertical="center"/>
    </xf>
    <xf numFmtId="164" fontId="36" fillId="0" borderId="0" xfId="0" applyFont="1"/>
    <xf numFmtId="164" fontId="59" fillId="31" borderId="4" xfId="0" applyFont="1" applyFill="1" applyBorder="1" applyAlignment="1">
      <alignment horizontal="center" vertical="center"/>
    </xf>
    <xf numFmtId="164" fontId="60" fillId="31" borderId="0" xfId="0" applyFont="1" applyFill="1" applyAlignment="1">
      <alignment horizontal="right" vertical="center"/>
    </xf>
    <xf numFmtId="164" fontId="36" fillId="23" borderId="13" xfId="0" applyFont="1" applyFill="1" applyBorder="1" applyAlignment="1">
      <alignment horizontal="center" vertical="center"/>
    </xf>
    <xf numFmtId="164" fontId="36" fillId="23" borderId="0" xfId="0" applyFont="1" applyFill="1" applyAlignment="1">
      <alignment horizontal="center" vertical="center"/>
    </xf>
    <xf numFmtId="10" fontId="60" fillId="31" borderId="0" xfId="0" applyNumberFormat="1" applyFont="1" applyFill="1" applyAlignment="1">
      <alignment horizontal="right" vertical="center"/>
    </xf>
    <xf numFmtId="164" fontId="61" fillId="31" borderId="0" xfId="0" applyFont="1" applyFill="1" applyAlignment="1">
      <alignment horizontal="right" vertical="center"/>
    </xf>
    <xf numFmtId="164" fontId="36" fillId="24" borderId="13" xfId="0" quotePrefix="1" applyFont="1" applyFill="1" applyBorder="1" applyAlignment="1">
      <alignment horizontal="center" vertical="center"/>
    </xf>
    <xf numFmtId="164" fontId="62" fillId="31" borderId="0" xfId="0" applyFont="1" applyFill="1" applyAlignment="1">
      <alignment horizontal="right" vertical="center"/>
    </xf>
    <xf numFmtId="164" fontId="36" fillId="25" borderId="0" xfId="0" applyFont="1" applyFill="1" applyAlignment="1">
      <alignment horizontal="center" vertical="center"/>
    </xf>
    <xf numFmtId="164" fontId="36" fillId="23" borderId="13" xfId="0" quotePrefix="1" applyFont="1" applyFill="1" applyBorder="1" applyAlignment="1">
      <alignment horizontal="center" vertical="center"/>
    </xf>
    <xf numFmtId="10" fontId="63" fillId="31" borderId="0" xfId="0" applyNumberFormat="1" applyFont="1" applyFill="1" applyAlignment="1">
      <alignment horizontal="right" vertical="center"/>
    </xf>
    <xf numFmtId="164" fontId="36" fillId="24" borderId="13" xfId="0" applyFont="1" applyFill="1" applyBorder="1" applyAlignment="1">
      <alignment horizontal="center" vertical="center"/>
    </xf>
    <xf numFmtId="164" fontId="36" fillId="24" borderId="0" xfId="0" applyFont="1" applyFill="1" applyAlignment="1">
      <alignment horizontal="center" vertical="center"/>
    </xf>
    <xf numFmtId="10" fontId="61" fillId="31" borderId="0" xfId="0" applyNumberFormat="1" applyFont="1" applyFill="1" applyAlignment="1">
      <alignment horizontal="right" vertical="center"/>
    </xf>
    <xf numFmtId="164" fontId="63" fillId="31" borderId="0" xfId="0" applyFont="1" applyFill="1" applyAlignment="1">
      <alignment horizontal="right" vertical="center"/>
    </xf>
    <xf numFmtId="164" fontId="63" fillId="31" borderId="4" xfId="0" applyFont="1" applyFill="1" applyBorder="1" applyAlignment="1">
      <alignment horizontal="right" vertical="center"/>
    </xf>
    <xf numFmtId="164" fontId="64" fillId="31" borderId="0" xfId="0" applyFont="1" applyFill="1" applyAlignment="1">
      <alignment horizontal="right" vertical="center"/>
    </xf>
    <xf numFmtId="10" fontId="62" fillId="31" borderId="0" xfId="0" applyNumberFormat="1" applyFont="1" applyFill="1" applyAlignment="1">
      <alignment horizontal="right" vertical="center"/>
    </xf>
    <xf numFmtId="164" fontId="64" fillId="31" borderId="4" xfId="0" applyFont="1" applyFill="1" applyBorder="1" applyAlignment="1">
      <alignment horizontal="right" vertical="center"/>
    </xf>
    <xf numFmtId="164" fontId="36" fillId="23" borderId="0" xfId="0" quotePrefix="1" applyFont="1" applyFill="1" applyAlignment="1">
      <alignment horizontal="center" vertical="center"/>
    </xf>
    <xf numFmtId="164" fontId="36" fillId="23" borderId="14" xfId="0" quotePrefix="1" applyFont="1" applyFill="1" applyBorder="1" applyAlignment="1">
      <alignment horizontal="center" vertical="center"/>
    </xf>
    <xf numFmtId="164" fontId="36" fillId="23" borderId="14" xfId="0" applyFont="1" applyFill="1" applyBorder="1" applyAlignment="1">
      <alignment horizontal="center" vertical="center"/>
    </xf>
    <xf numFmtId="164" fontId="58" fillId="31" borderId="8" xfId="0" applyFont="1" applyFill="1" applyBorder="1" applyAlignment="1">
      <alignment horizontal="left" vertical="center"/>
    </xf>
    <xf numFmtId="164" fontId="58" fillId="31" borderId="6" xfId="0" applyFont="1" applyFill="1" applyBorder="1" applyAlignment="1">
      <alignment horizontal="left" vertical="center"/>
    </xf>
    <xf numFmtId="164" fontId="36" fillId="31" borderId="6" xfId="0" applyFont="1" applyFill="1" applyBorder="1" applyAlignment="1">
      <alignment vertical="center"/>
    </xf>
    <xf numFmtId="164" fontId="36" fillId="31" borderId="9" xfId="0" applyFont="1" applyFill="1" applyBorder="1" applyAlignment="1">
      <alignment vertical="center"/>
    </xf>
    <xf numFmtId="164" fontId="36" fillId="0" borderId="0" xfId="0" applyFont="1" applyAlignment="1">
      <alignment vertical="center"/>
    </xf>
    <xf numFmtId="164" fontId="24" fillId="0" borderId="0" xfId="0" applyFont="1" applyAlignment="1">
      <alignment horizontal="center"/>
    </xf>
    <xf numFmtId="164" fontId="35" fillId="6" borderId="32" xfId="0" applyFont="1" applyFill="1" applyBorder="1" applyAlignment="1">
      <alignment horizontal="center" vertical="center" wrapText="1"/>
    </xf>
    <xf numFmtId="164" fontId="35" fillId="6" borderId="15" xfId="0" applyFont="1" applyFill="1" applyBorder="1" applyAlignment="1">
      <alignment horizontal="center" vertical="center" wrapText="1"/>
    </xf>
    <xf numFmtId="164" fontId="19" fillId="6" borderId="3" xfId="0" applyFont="1" applyFill="1" applyBorder="1" applyAlignment="1">
      <alignment horizontal="center" vertical="center"/>
    </xf>
    <xf numFmtId="164" fontId="24" fillId="6" borderId="12" xfId="0" applyFont="1" applyFill="1" applyBorder="1" applyAlignment="1">
      <alignment vertical="center"/>
    </xf>
    <xf numFmtId="164" fontId="24" fillId="6" borderId="11" xfId="0" applyFont="1" applyFill="1" applyBorder="1" applyAlignment="1">
      <alignment vertical="center"/>
    </xf>
    <xf numFmtId="164" fontId="24" fillId="6" borderId="6" xfId="0" applyFont="1" applyFill="1" applyBorder="1" applyAlignment="1">
      <alignment vertical="center"/>
    </xf>
    <xf numFmtId="164" fontId="35" fillId="6" borderId="6" xfId="0" applyFont="1" applyFill="1" applyBorder="1" applyAlignment="1">
      <alignment horizontal="center" vertical="center"/>
    </xf>
    <xf numFmtId="164" fontId="35" fillId="6" borderId="9" xfId="0" applyFont="1" applyFill="1" applyBorder="1" applyAlignment="1">
      <alignment horizontal="center" vertical="center"/>
    </xf>
    <xf numFmtId="164" fontId="54" fillId="6" borderId="0" xfId="0" applyFont="1" applyFill="1" applyAlignment="1">
      <alignment horizontal="right" vertical="center"/>
    </xf>
    <xf numFmtId="164" fontId="57" fillId="6" borderId="6" xfId="0" applyFont="1" applyFill="1" applyBorder="1" applyAlignment="1">
      <alignment horizontal="center" vertical="center"/>
    </xf>
    <xf numFmtId="164" fontId="55" fillId="6" borderId="4" xfId="0" applyFont="1" applyFill="1" applyBorder="1" applyAlignment="1">
      <alignment horizontal="right" vertical="center"/>
    </xf>
    <xf numFmtId="164" fontId="57" fillId="6" borderId="8" xfId="0" applyFont="1" applyFill="1" applyBorder="1" applyAlignment="1">
      <alignment horizontal="center" vertical="center"/>
    </xf>
    <xf numFmtId="164" fontId="2" fillId="0" borderId="0" xfId="0" applyFont="1" applyAlignment="1">
      <alignment horizontal="left" wrapText="1" indent="1"/>
    </xf>
    <xf numFmtId="164" fontId="3" fillId="0" borderId="0" xfId="0" applyFont="1" applyAlignment="1">
      <alignment horizontal="center" vertical="center"/>
    </xf>
    <xf numFmtId="164" fontId="3" fillId="0" borderId="0" xfId="0" quotePrefix="1" applyFont="1" applyAlignment="1">
      <alignment horizontal="center" vertical="center"/>
    </xf>
    <xf numFmtId="164" fontId="72" fillId="0" borderId="0" xfId="0" applyFont="1" applyAlignment="1">
      <alignment horizontal="center" vertical="center"/>
    </xf>
    <xf numFmtId="164" fontId="73" fillId="0" borderId="0" xfId="0" applyFont="1" applyAlignment="1">
      <alignment horizontal="center" vertical="center"/>
    </xf>
    <xf numFmtId="164" fontId="3" fillId="0" borderId="0" xfId="3" applyFont="1" applyAlignment="1">
      <alignment horizontal="center" vertical="center"/>
    </xf>
    <xf numFmtId="164" fontId="3" fillId="0" borderId="0" xfId="0" applyFont="1" applyAlignment="1">
      <alignment horizontal="center"/>
    </xf>
    <xf numFmtId="164" fontId="3" fillId="0" borderId="0" xfId="0" applyFont="1" applyAlignment="1">
      <alignment horizontal="left" vertical="center"/>
    </xf>
    <xf numFmtId="164" fontId="3" fillId="0" borderId="0" xfId="2" applyFont="1" applyAlignment="1">
      <alignment horizontal="left" vertical="center"/>
    </xf>
    <xf numFmtId="164" fontId="72" fillId="0" borderId="0" xfId="0" applyFont="1" applyAlignment="1">
      <alignment horizontal="left" vertical="center"/>
    </xf>
    <xf numFmtId="164" fontId="73" fillId="0" borderId="0" xfId="0" applyFont="1" applyAlignment="1">
      <alignment horizontal="left" vertical="center"/>
    </xf>
    <xf numFmtId="164" fontId="3" fillId="0" borderId="0" xfId="3" applyFont="1" applyAlignment="1">
      <alignment horizontal="left" vertical="center"/>
    </xf>
    <xf numFmtId="164" fontId="3" fillId="27" borderId="0" xfId="0" applyFont="1" applyFill="1" applyAlignment="1">
      <alignment horizontal="left" vertical="center" indent="1"/>
    </xf>
    <xf numFmtId="164" fontId="4" fillId="27" borderId="0" xfId="0" applyFont="1" applyFill="1" applyAlignment="1">
      <alignment horizontal="left" wrapText="1" indent="1"/>
    </xf>
    <xf numFmtId="0" fontId="3" fillId="0" borderId="0" xfId="0" quotePrefix="1" applyNumberFormat="1" applyFont="1" applyAlignment="1">
      <alignment horizontal="left"/>
    </xf>
    <xf numFmtId="10" fontId="74" fillId="31" borderId="0" xfId="0" applyNumberFormat="1" applyFont="1" applyFill="1" applyAlignment="1">
      <alignment horizontal="right" vertical="center"/>
    </xf>
    <xf numFmtId="164" fontId="77" fillId="0" borderId="0" xfId="4" applyFont="1" applyAlignment="1">
      <alignment horizontal="left" vertical="center" wrapText="1" indent="1"/>
    </xf>
    <xf numFmtId="164" fontId="4" fillId="0" borderId="0" xfId="4" applyFont="1" applyAlignment="1">
      <alignment horizontal="left" wrapText="1" indent="1"/>
    </xf>
    <xf numFmtId="164" fontId="76" fillId="0" borderId="0" xfId="4" applyFont="1"/>
    <xf numFmtId="164" fontId="2" fillId="0" borderId="0" xfId="0" applyFont="1" applyAlignment="1">
      <alignment horizontal="left" vertical="center" wrapText="1" indent="1"/>
    </xf>
    <xf numFmtId="164" fontId="3" fillId="6" borderId="0" xfId="0" applyFont="1" applyFill="1" applyAlignment="1">
      <alignment horizontal="center"/>
    </xf>
    <xf numFmtId="164" fontId="33" fillId="0" borderId="0" xfId="0" applyFont="1" applyAlignment="1">
      <alignment horizontal="left" indent="2"/>
    </xf>
    <xf numFmtId="167" fontId="17" fillId="26" borderId="36" xfId="0" applyNumberFormat="1" applyFont="1" applyFill="1" applyBorder="1" applyAlignment="1">
      <alignment horizontal="center"/>
    </xf>
    <xf numFmtId="167" fontId="17" fillId="26" borderId="16" xfId="0" applyNumberFormat="1" applyFont="1" applyFill="1" applyBorder="1" applyAlignment="1">
      <alignment horizontal="center"/>
    </xf>
    <xf numFmtId="164" fontId="35" fillId="35" borderId="15" xfId="0" applyFont="1" applyFill="1" applyBorder="1" applyAlignment="1">
      <alignment horizontal="center" vertical="center" wrapText="1"/>
    </xf>
    <xf numFmtId="164" fontId="38" fillId="36" borderId="35" xfId="0" applyFont="1" applyFill="1" applyBorder="1" applyAlignment="1">
      <alignment horizontal="center" vertical="center" wrapText="1"/>
    </xf>
    <xf numFmtId="164" fontId="38" fillId="36" borderId="14" xfId="0" applyFont="1" applyFill="1" applyBorder="1" applyAlignment="1">
      <alignment horizontal="center" vertical="center" wrapText="1"/>
    </xf>
    <xf numFmtId="164" fontId="80" fillId="31" borderId="4" xfId="0" applyFont="1" applyFill="1" applyBorder="1" applyAlignment="1">
      <alignment horizontal="right" vertical="center"/>
    </xf>
    <xf numFmtId="164" fontId="24" fillId="0" borderId="17" xfId="0" applyFont="1" applyBorder="1" applyAlignment="1">
      <alignment horizontal="center"/>
    </xf>
    <xf numFmtId="164" fontId="24" fillId="0" borderId="18" xfId="0" applyFont="1" applyBorder="1"/>
    <xf numFmtId="164" fontId="3" fillId="27" borderId="0" xfId="0" applyFont="1" applyFill="1" applyAlignment="1">
      <alignment horizontal="left" vertical="center" wrapText="1"/>
    </xf>
    <xf numFmtId="164" fontId="4" fillId="27" borderId="0" xfId="0" applyFont="1" applyFill="1"/>
    <xf numFmtId="164" fontId="8" fillId="0" borderId="3" xfId="0" applyFont="1" applyBorder="1" applyAlignment="1">
      <alignment horizontal="center" wrapText="1"/>
    </xf>
    <xf numFmtId="164" fontId="8" fillId="0" borderId="12" xfId="0" applyFont="1" applyBorder="1" applyAlignment="1">
      <alignment horizontal="center" wrapText="1"/>
    </xf>
    <xf numFmtId="164" fontId="8" fillId="0" borderId="11" xfId="0" applyFont="1" applyBorder="1" applyAlignment="1">
      <alignment horizontal="center" wrapText="1"/>
    </xf>
    <xf numFmtId="164" fontId="8" fillId="0" borderId="8" xfId="0" applyFont="1" applyBorder="1" applyAlignment="1">
      <alignment horizontal="center" wrapText="1"/>
    </xf>
    <xf numFmtId="164" fontId="8" fillId="0" borderId="6" xfId="0" applyFont="1" applyBorder="1" applyAlignment="1">
      <alignment horizontal="center" wrapText="1"/>
    </xf>
    <xf numFmtId="164" fontId="8" fillId="0" borderId="9" xfId="0" applyFont="1" applyBorder="1" applyAlignment="1">
      <alignment horizontal="center" wrapText="1"/>
    </xf>
    <xf numFmtId="164" fontId="22" fillId="0" borderId="23" xfId="0" applyFont="1" applyBorder="1" applyAlignment="1">
      <alignment horizontal="left" vertical="top" wrapText="1" readingOrder="1"/>
    </xf>
    <xf numFmtId="164" fontId="22" fillId="0" borderId="24" xfId="0" applyFont="1" applyBorder="1" applyAlignment="1">
      <alignment horizontal="left" vertical="top" readingOrder="1"/>
    </xf>
    <xf numFmtId="164" fontId="22" fillId="0" borderId="1" xfId="0" applyFont="1" applyBorder="1" applyAlignment="1">
      <alignment horizontal="left" vertical="top" readingOrder="1"/>
    </xf>
    <xf numFmtId="164" fontId="22" fillId="0" borderId="25" xfId="0" applyFont="1" applyBorder="1" applyAlignment="1">
      <alignment horizontal="left" vertical="top" readingOrder="1"/>
    </xf>
    <xf numFmtId="164" fontId="22" fillId="0" borderId="0" xfId="0" applyFont="1" applyAlignment="1">
      <alignment horizontal="left" vertical="top" readingOrder="1"/>
    </xf>
    <xf numFmtId="164" fontId="22" fillId="0" borderId="26" xfId="0" applyFont="1" applyBorder="1" applyAlignment="1">
      <alignment horizontal="left" vertical="top" readingOrder="1"/>
    </xf>
    <xf numFmtId="164" fontId="22" fillId="0" borderId="27" xfId="0" applyFont="1" applyBorder="1" applyAlignment="1">
      <alignment horizontal="left" vertical="top" readingOrder="1"/>
    </xf>
    <xf numFmtId="164" fontId="22" fillId="0" borderId="28" xfId="0" applyFont="1" applyBorder="1" applyAlignment="1">
      <alignment horizontal="left" vertical="top" readingOrder="1"/>
    </xf>
    <xf numFmtId="164" fontId="22" fillId="0" borderId="2" xfId="0" applyFont="1" applyBorder="1" applyAlignment="1">
      <alignment horizontal="left" vertical="top" readingOrder="1"/>
    </xf>
    <xf numFmtId="164" fontId="8" fillId="0" borderId="8" xfId="0" applyFont="1" applyBorder="1" applyAlignment="1">
      <alignment horizontal="center"/>
    </xf>
    <xf numFmtId="164" fontId="8" fillId="0" borderId="6" xfId="0" applyFont="1" applyBorder="1" applyAlignment="1">
      <alignment horizontal="center"/>
    </xf>
    <xf numFmtId="164" fontId="8" fillId="0" borderId="9" xfId="0" applyFont="1" applyBorder="1" applyAlignment="1">
      <alignment horizontal="center"/>
    </xf>
    <xf numFmtId="164" fontId="8" fillId="0" borderId="8" xfId="0" applyFont="1" applyBorder="1" applyAlignment="1">
      <alignment horizontal="right"/>
    </xf>
    <xf numFmtId="164" fontId="8" fillId="0" borderId="6" xfId="0" applyFont="1" applyBorder="1" applyAlignment="1">
      <alignment horizontal="right"/>
    </xf>
    <xf numFmtId="169" fontId="8" fillId="0" borderId="6" xfId="0" applyNumberFormat="1" applyFont="1" applyBorder="1" applyAlignment="1">
      <alignment horizontal="left"/>
    </xf>
    <xf numFmtId="169" fontId="8" fillId="0" borderId="9" xfId="0" applyNumberFormat="1" applyFont="1" applyBorder="1" applyAlignment="1">
      <alignment horizontal="left"/>
    </xf>
    <xf numFmtId="164" fontId="3" fillId="0" borderId="21" xfId="2" applyFont="1" applyBorder="1" applyAlignment="1">
      <alignment horizontal="center" vertical="center" wrapText="1"/>
    </xf>
    <xf numFmtId="164" fontId="3" fillId="0" borderId="22" xfId="2" applyFont="1" applyBorder="1" applyAlignment="1">
      <alignment horizontal="center" vertical="center" wrapText="1"/>
    </xf>
    <xf numFmtId="169" fontId="8" fillId="0" borderId="8" xfId="0" applyNumberFormat="1" applyFont="1" applyBorder="1" applyAlignment="1">
      <alignment horizontal="center" wrapText="1"/>
    </xf>
    <xf numFmtId="169" fontId="8" fillId="0" borderId="6" xfId="0" applyNumberFormat="1" applyFont="1" applyBorder="1" applyAlignment="1">
      <alignment horizontal="center" wrapText="1"/>
    </xf>
    <xf numFmtId="169" fontId="8" fillId="0" borderId="9" xfId="0" applyNumberFormat="1" applyFont="1" applyBorder="1" applyAlignment="1">
      <alignment horizontal="center" wrapText="1"/>
    </xf>
    <xf numFmtId="164" fontId="36" fillId="31" borderId="12" xfId="0" applyFont="1" applyFill="1" applyBorder="1" applyAlignment="1">
      <alignment horizontal="center" vertical="center"/>
    </xf>
    <xf numFmtId="164" fontId="35" fillId="14" borderId="3" xfId="0" applyFont="1" applyFill="1" applyBorder="1" applyAlignment="1">
      <alignment horizontal="center" vertical="center" wrapText="1"/>
    </xf>
    <xf numFmtId="164" fontId="35" fillId="14" borderId="12" xfId="0" applyFont="1" applyFill="1" applyBorder="1" applyAlignment="1">
      <alignment horizontal="center" vertical="center" wrapText="1"/>
    </xf>
    <xf numFmtId="164" fontId="35" fillId="14" borderId="4" xfId="0" applyFont="1" applyFill="1" applyBorder="1" applyAlignment="1">
      <alignment horizontal="center" vertical="center" wrapText="1"/>
    </xf>
    <xf numFmtId="164" fontId="35" fillId="14" borderId="0" xfId="0" applyFont="1" applyFill="1" applyAlignment="1">
      <alignment horizontal="center" vertical="center" wrapText="1"/>
    </xf>
    <xf numFmtId="164" fontId="35" fillId="14" borderId="8" xfId="0" applyFont="1" applyFill="1" applyBorder="1" applyAlignment="1">
      <alignment horizontal="center" vertical="center" wrapText="1"/>
    </xf>
    <xf numFmtId="164" fontId="35" fillId="14" borderId="6" xfId="0" applyFont="1" applyFill="1" applyBorder="1" applyAlignment="1">
      <alignment horizontal="center" vertical="center" wrapText="1"/>
    </xf>
    <xf numFmtId="164" fontId="36" fillId="30" borderId="10" xfId="0" applyFont="1" applyFill="1" applyBorder="1" applyAlignment="1">
      <alignment horizontal="center" vertical="center" wrapText="1"/>
    </xf>
    <xf numFmtId="164" fontId="36" fillId="30" borderId="13" xfId="0" applyFont="1" applyFill="1" applyBorder="1" applyAlignment="1">
      <alignment horizontal="center" vertical="center" wrapText="1"/>
    </xf>
    <xf numFmtId="164" fontId="36" fillId="30" borderId="14" xfId="0" applyFont="1" applyFill="1" applyBorder="1" applyAlignment="1">
      <alignment horizontal="center" vertical="center" wrapText="1"/>
    </xf>
    <xf numFmtId="164" fontId="39" fillId="12" borderId="3" xfId="0" applyFont="1" applyFill="1" applyBorder="1" applyAlignment="1">
      <alignment horizontal="center" vertical="center" wrapText="1"/>
    </xf>
    <xf numFmtId="164" fontId="39" fillId="12" borderId="12" xfId="0" applyFont="1" applyFill="1" applyBorder="1" applyAlignment="1">
      <alignment horizontal="center" vertical="center" wrapText="1"/>
    </xf>
    <xf numFmtId="164" fontId="39" fillId="12" borderId="11" xfId="0" applyFont="1" applyFill="1" applyBorder="1" applyAlignment="1">
      <alignment horizontal="center" vertical="center" wrapText="1"/>
    </xf>
    <xf numFmtId="164" fontId="39" fillId="12" borderId="4" xfId="0" applyFont="1" applyFill="1" applyBorder="1" applyAlignment="1">
      <alignment horizontal="center" vertical="center" wrapText="1"/>
    </xf>
    <xf numFmtId="164" fontId="39" fillId="12" borderId="0" xfId="0" applyFont="1" applyFill="1" applyAlignment="1">
      <alignment horizontal="center" vertical="center" wrapText="1"/>
    </xf>
    <xf numFmtId="164" fontId="39" fillId="12" borderId="7" xfId="0" applyFont="1" applyFill="1" applyBorder="1" applyAlignment="1">
      <alignment horizontal="center" vertical="center" wrapText="1"/>
    </xf>
    <xf numFmtId="164" fontId="39" fillId="12" borderId="8" xfId="0" applyFont="1" applyFill="1" applyBorder="1" applyAlignment="1">
      <alignment horizontal="center" vertical="center" wrapText="1"/>
    </xf>
    <xf numFmtId="164" fontId="39" fillId="12" borderId="6" xfId="0" applyFont="1" applyFill="1" applyBorder="1" applyAlignment="1">
      <alignment horizontal="center" vertical="center" wrapText="1"/>
    </xf>
    <xf numFmtId="164" fontId="39" fillId="12" borderId="9" xfId="0" applyFont="1" applyFill="1" applyBorder="1" applyAlignment="1">
      <alignment horizontal="center" vertical="center" wrapText="1"/>
    </xf>
    <xf numFmtId="164" fontId="35" fillId="14" borderId="11" xfId="0" applyFont="1" applyFill="1" applyBorder="1" applyAlignment="1">
      <alignment horizontal="center" vertical="center" wrapText="1"/>
    </xf>
    <xf numFmtId="164" fontId="35" fillId="14" borderId="7" xfId="0" applyFont="1" applyFill="1" applyBorder="1" applyAlignment="1">
      <alignment horizontal="center" vertical="center" wrapText="1"/>
    </xf>
    <xf numFmtId="164" fontId="35" fillId="14" borderId="9" xfId="0" applyFont="1" applyFill="1" applyBorder="1" applyAlignment="1">
      <alignment horizontal="center" vertical="center" wrapText="1"/>
    </xf>
    <xf numFmtId="164" fontId="36" fillId="15" borderId="10" xfId="0" applyFont="1" applyFill="1" applyBorder="1" applyAlignment="1">
      <alignment horizontal="center" vertical="center" wrapText="1"/>
    </xf>
    <xf numFmtId="164" fontId="36" fillId="15" borderId="13" xfId="0" applyFont="1" applyFill="1" applyBorder="1" applyAlignment="1">
      <alignment horizontal="center" vertical="center" wrapText="1"/>
    </xf>
    <xf numFmtId="164" fontId="36" fillId="15" borderId="14" xfId="0" applyFont="1" applyFill="1" applyBorder="1" applyAlignment="1">
      <alignment horizontal="center" vertical="center" wrapText="1"/>
    </xf>
    <xf numFmtId="164" fontId="36" fillId="29" borderId="10" xfId="0" applyFont="1" applyFill="1" applyBorder="1" applyAlignment="1">
      <alignment horizontal="center" vertical="center" wrapText="1"/>
    </xf>
    <xf numFmtId="164" fontId="36" fillId="29" borderId="13" xfId="0" applyFont="1" applyFill="1" applyBorder="1" applyAlignment="1">
      <alignment horizontal="center" vertical="center" wrapText="1"/>
    </xf>
    <xf numFmtId="164" fontId="36" fillId="29" borderId="14" xfId="0"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4" fontId="24" fillId="14" borderId="3" xfId="0" applyFont="1" applyFill="1" applyBorder="1" applyAlignment="1">
      <alignment horizontal="center" vertical="center" wrapText="1"/>
    </xf>
    <xf numFmtId="164" fontId="24" fillId="14" borderId="12" xfId="0" applyFont="1" applyFill="1" applyBorder="1" applyAlignment="1">
      <alignment horizontal="center" vertical="center" wrapText="1"/>
    </xf>
    <xf numFmtId="164" fontId="24" fillId="14" borderId="11" xfId="0" applyFont="1" applyFill="1" applyBorder="1" applyAlignment="1">
      <alignment horizontal="center" vertical="center" wrapText="1"/>
    </xf>
    <xf numFmtId="164" fontId="24" fillId="14" borderId="4" xfId="0" applyFont="1" applyFill="1" applyBorder="1" applyAlignment="1">
      <alignment horizontal="center" vertical="center" wrapText="1"/>
    </xf>
    <xf numFmtId="164" fontId="24" fillId="14" borderId="0" xfId="0" applyFont="1" applyFill="1" applyAlignment="1">
      <alignment horizontal="center" vertical="center" wrapText="1"/>
    </xf>
    <xf numFmtId="164" fontId="24" fillId="14" borderId="7" xfId="0" applyFont="1" applyFill="1" applyBorder="1" applyAlignment="1">
      <alignment horizontal="center" vertical="center" wrapText="1"/>
    </xf>
    <xf numFmtId="164" fontId="24" fillId="14" borderId="8" xfId="0" applyFont="1" applyFill="1" applyBorder="1" applyAlignment="1">
      <alignment horizontal="center" vertical="center" wrapText="1"/>
    </xf>
    <xf numFmtId="164" fontId="24" fillId="14" borderId="6" xfId="0" applyFont="1" applyFill="1" applyBorder="1" applyAlignment="1">
      <alignment horizontal="center" vertical="center" wrapText="1"/>
    </xf>
    <xf numFmtId="164" fontId="24" fillId="14" borderId="9" xfId="0" applyFont="1" applyFill="1" applyBorder="1" applyAlignment="1">
      <alignment horizontal="center" vertical="center" wrapText="1"/>
    </xf>
    <xf numFmtId="164" fontId="70" fillId="12" borderId="3" xfId="0" applyFont="1" applyFill="1" applyBorder="1" applyAlignment="1">
      <alignment horizontal="center" vertical="center" wrapText="1"/>
    </xf>
    <xf numFmtId="164" fontId="70" fillId="12" borderId="12" xfId="0" applyFont="1" applyFill="1" applyBorder="1" applyAlignment="1">
      <alignment horizontal="center" vertical="center" wrapText="1"/>
    </xf>
    <xf numFmtId="164" fontId="70" fillId="12" borderId="11" xfId="0" applyFont="1" applyFill="1" applyBorder="1" applyAlignment="1">
      <alignment horizontal="center" vertical="center" wrapText="1"/>
    </xf>
    <xf numFmtId="164" fontId="70" fillId="12" borderId="4" xfId="0" applyFont="1" applyFill="1" applyBorder="1" applyAlignment="1">
      <alignment horizontal="center" vertical="center" wrapText="1"/>
    </xf>
    <xf numFmtId="164" fontId="70" fillId="12" borderId="0" xfId="0" applyFont="1" applyFill="1" applyAlignment="1">
      <alignment horizontal="center" vertical="center" wrapText="1"/>
    </xf>
    <xf numFmtId="164" fontId="70" fillId="12" borderId="7" xfId="0" applyFont="1" applyFill="1" applyBorder="1" applyAlignment="1">
      <alignment horizontal="center" vertical="center" wrapText="1"/>
    </xf>
    <xf numFmtId="164" fontId="24" fillId="9" borderId="3" xfId="0" applyFont="1" applyFill="1" applyBorder="1" applyAlignment="1">
      <alignment horizontal="center" vertical="center" wrapText="1"/>
    </xf>
    <xf numFmtId="164" fontId="24" fillId="9" borderId="12" xfId="0" applyFont="1" applyFill="1" applyBorder="1" applyAlignment="1">
      <alignment horizontal="center" vertical="center" wrapText="1"/>
    </xf>
    <xf numFmtId="164" fontId="24" fillId="9" borderId="11" xfId="0" applyFont="1" applyFill="1" applyBorder="1" applyAlignment="1">
      <alignment horizontal="center" vertical="center" wrapText="1"/>
    </xf>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7"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4" fillId="9" borderId="6" xfId="0" applyFont="1" applyFill="1" applyBorder="1" applyAlignment="1">
      <alignment horizontal="center" vertical="center" wrapText="1"/>
    </xf>
    <xf numFmtId="164" fontId="24" fillId="9" borderId="9" xfId="0" applyFont="1" applyFill="1" applyBorder="1" applyAlignment="1">
      <alignment horizontal="center" vertical="center" wrapText="1"/>
    </xf>
    <xf numFmtId="164" fontId="70" fillId="12" borderId="8" xfId="0" applyFont="1" applyFill="1" applyBorder="1" applyAlignment="1">
      <alignment horizontal="center" vertical="center" wrapText="1"/>
    </xf>
    <xf numFmtId="164" fontId="70" fillId="12" borderId="6" xfId="0" applyFont="1" applyFill="1" applyBorder="1" applyAlignment="1">
      <alignment horizontal="center" vertical="center" wrapText="1"/>
    </xf>
    <xf numFmtId="164" fontId="70" fillId="12" borderId="9" xfId="0" applyFont="1" applyFill="1" applyBorder="1" applyAlignment="1">
      <alignment horizontal="center" vertical="center" wrapText="1"/>
    </xf>
    <xf numFmtId="164" fontId="24" fillId="8" borderId="4" xfId="0" applyFont="1" applyFill="1" applyBorder="1" applyAlignment="1">
      <alignment horizontal="center" vertical="center" wrapText="1"/>
    </xf>
    <xf numFmtId="164" fontId="24" fillId="8" borderId="0" xfId="0" applyFont="1" applyFill="1" applyAlignment="1">
      <alignment horizontal="center" vertical="center" wrapText="1"/>
    </xf>
    <xf numFmtId="164" fontId="24" fillId="8" borderId="7" xfId="0" applyFont="1" applyFill="1" applyBorder="1" applyAlignment="1">
      <alignment horizontal="center" vertical="center" wrapText="1"/>
    </xf>
    <xf numFmtId="164" fontId="24" fillId="8" borderId="8" xfId="0" applyFont="1" applyFill="1" applyBorder="1" applyAlignment="1">
      <alignment horizontal="center" vertical="center" wrapText="1"/>
    </xf>
    <xf numFmtId="164" fontId="24" fillId="8" borderId="6" xfId="0" applyFont="1" applyFill="1" applyBorder="1" applyAlignment="1">
      <alignment horizontal="center" vertical="center" wrapText="1"/>
    </xf>
    <xf numFmtId="164" fontId="24" fillId="8" borderId="9" xfId="0" applyFont="1" applyFill="1" applyBorder="1" applyAlignment="1">
      <alignment horizontal="center" vertical="center" wrapText="1"/>
    </xf>
    <xf numFmtId="164" fontId="24" fillId="8" borderId="3" xfId="0" applyFont="1" applyFill="1" applyBorder="1" applyAlignment="1">
      <alignment horizontal="center" vertical="center" wrapText="1"/>
    </xf>
    <xf numFmtId="164" fontId="24" fillId="8" borderId="12" xfId="0" applyFont="1" applyFill="1" applyBorder="1" applyAlignment="1">
      <alignment horizontal="center" vertical="center" wrapText="1"/>
    </xf>
    <xf numFmtId="164" fontId="24" fillId="8" borderId="11" xfId="0" applyFont="1" applyFill="1" applyBorder="1" applyAlignment="1">
      <alignment horizontal="center" vertical="center" wrapText="1"/>
    </xf>
    <xf numFmtId="164" fontId="37" fillId="17" borderId="10" xfId="0" applyFont="1" applyFill="1" applyBorder="1" applyAlignment="1">
      <alignment horizontal="center" vertical="center" wrapText="1"/>
    </xf>
    <xf numFmtId="164" fontId="37" fillId="17" borderId="14" xfId="0"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164" fontId="37" fillId="34" borderId="10" xfId="0" applyFont="1" applyFill="1" applyBorder="1" applyAlignment="1">
      <alignment horizontal="center" vertical="center" wrapText="1"/>
    </xf>
    <xf numFmtId="164" fontId="37" fillId="34" borderId="13" xfId="0" applyFont="1" applyFill="1" applyBorder="1" applyAlignment="1">
      <alignment horizontal="center" vertical="center" wrapText="1"/>
    </xf>
    <xf numFmtId="164" fontId="37" fillId="34" borderId="14" xfId="0" applyFont="1" applyFill="1" applyBorder="1" applyAlignment="1">
      <alignment horizontal="center" vertical="center" wrapText="1"/>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36" fillId="27" borderId="10" xfId="0" applyFont="1" applyFill="1" applyBorder="1" applyAlignment="1">
      <alignment horizontal="center" vertical="center" wrapText="1"/>
    </xf>
    <xf numFmtId="164" fontId="36" fillId="27" borderId="13" xfId="0" applyFont="1" applyFill="1" applyBorder="1" applyAlignment="1">
      <alignment horizontal="center" vertical="center" wrapText="1"/>
    </xf>
    <xf numFmtId="164" fontId="36" fillId="27" borderId="14" xfId="0" applyFont="1" applyFill="1" applyBorder="1" applyAlignment="1">
      <alignment horizontal="center" vertical="center" wrapText="1"/>
    </xf>
    <xf numFmtId="164" fontId="24" fillId="6" borderId="29" xfId="0" applyFont="1" applyFill="1" applyBorder="1" applyAlignment="1">
      <alignment horizontal="center"/>
    </xf>
    <xf numFmtId="164" fontId="24" fillId="6" borderId="30" xfId="0" applyFont="1" applyFill="1" applyBorder="1" applyAlignment="1">
      <alignment horizontal="center"/>
    </xf>
    <xf numFmtId="164" fontId="24" fillId="6" borderId="31" xfId="0" applyFont="1" applyFill="1" applyBorder="1" applyAlignment="1">
      <alignment horizontal="center"/>
    </xf>
    <xf numFmtId="164" fontId="24" fillId="6" borderId="38" xfId="0" applyFont="1" applyFill="1" applyBorder="1" applyAlignment="1">
      <alignment horizontal="center"/>
    </xf>
    <xf numFmtId="164" fontId="24" fillId="6" borderId="39" xfId="0" applyFont="1" applyFill="1" applyBorder="1" applyAlignment="1">
      <alignment horizontal="center"/>
    </xf>
    <xf numFmtId="164" fontId="24" fillId="6" borderId="40" xfId="0" applyFont="1" applyFill="1" applyBorder="1" applyAlignment="1">
      <alignment horizontal="center"/>
    </xf>
    <xf numFmtId="164" fontId="30" fillId="7" borderId="10" xfId="0" applyFont="1" applyFill="1" applyBorder="1" applyAlignment="1">
      <alignment horizontal="center" vertical="center" wrapText="1"/>
    </xf>
    <xf numFmtId="164" fontId="30" fillId="7" borderId="13" xfId="0" applyFont="1" applyFill="1" applyBorder="1" applyAlignment="1">
      <alignment horizontal="center" vertical="center" wrapText="1"/>
    </xf>
    <xf numFmtId="164" fontId="24" fillId="6" borderId="12" xfId="0" applyFont="1" applyFill="1" applyBorder="1" applyAlignment="1">
      <alignment horizontal="center" vertical="center"/>
    </xf>
    <xf numFmtId="164" fontId="24" fillId="6" borderId="11" xfId="0" applyFont="1" applyFill="1" applyBorder="1" applyAlignment="1">
      <alignment horizontal="center" vertical="center"/>
    </xf>
    <xf numFmtId="168" fontId="24" fillId="6" borderId="6" xfId="0" applyNumberFormat="1" applyFont="1" applyFill="1" applyBorder="1" applyAlignment="1">
      <alignment horizontal="center" vertical="center"/>
    </xf>
    <xf numFmtId="168" fontId="24" fillId="6" borderId="9" xfId="0" applyNumberFormat="1" applyFont="1" applyFill="1" applyBorder="1" applyAlignment="1">
      <alignment horizontal="center" vertical="center"/>
    </xf>
    <xf numFmtId="168" fontId="24" fillId="6" borderId="6" xfId="0" applyNumberFormat="1" applyFont="1" applyFill="1" applyBorder="1" applyAlignment="1">
      <alignment horizontal="center" vertical="center" wrapText="1"/>
    </xf>
    <xf numFmtId="168" fontId="24" fillId="6" borderId="9" xfId="0" applyNumberFormat="1" applyFont="1" applyFill="1" applyBorder="1" applyAlignment="1">
      <alignment horizontal="center" vertical="center" wrapText="1"/>
    </xf>
    <xf numFmtId="168" fontId="24" fillId="6" borderId="8" xfId="0" applyNumberFormat="1" applyFont="1" applyFill="1" applyBorder="1" applyAlignment="1">
      <alignment horizontal="center" vertical="center" wrapText="1"/>
    </xf>
    <xf numFmtId="164" fontId="36" fillId="28" borderId="10" xfId="0" applyFont="1" applyFill="1" applyBorder="1" applyAlignment="1">
      <alignment horizontal="center" vertical="center" wrapText="1"/>
    </xf>
    <xf numFmtId="164" fontId="36" fillId="28" borderId="13" xfId="0" applyFont="1" applyFill="1" applyBorder="1" applyAlignment="1">
      <alignment horizontal="center" vertical="center" wrapText="1"/>
    </xf>
    <xf numFmtId="164" fontId="36" fillId="28" borderId="14" xfId="0" applyFont="1" applyFill="1" applyBorder="1" applyAlignment="1">
      <alignment horizontal="center" vertical="center" wrapText="1"/>
    </xf>
    <xf numFmtId="164" fontId="36" fillId="20" borderId="10" xfId="0" applyFont="1" applyFill="1" applyBorder="1" applyAlignment="1">
      <alignment horizontal="center" vertical="center" wrapText="1"/>
    </xf>
    <xf numFmtId="164" fontId="36" fillId="20" borderId="13" xfId="0" applyFont="1" applyFill="1" applyBorder="1" applyAlignment="1">
      <alignment horizontal="center" vertical="center" wrapText="1"/>
    </xf>
    <xf numFmtId="164" fontId="36" fillId="20" borderId="14" xfId="0" applyFont="1" applyFill="1" applyBorder="1" applyAlignment="1">
      <alignment horizontal="center" vertical="center" wrapText="1"/>
    </xf>
    <xf numFmtId="164" fontId="24" fillId="10" borderId="3" xfId="0" applyFont="1" applyFill="1" applyBorder="1" applyAlignment="1">
      <alignment horizontal="center"/>
    </xf>
    <xf numFmtId="164" fontId="24" fillId="10" borderId="12" xfId="0" applyFont="1" applyFill="1" applyBorder="1" applyAlignment="1">
      <alignment horizontal="center"/>
    </xf>
    <xf numFmtId="164" fontId="24" fillId="10" borderId="11" xfId="0" applyFont="1" applyFill="1" applyBorder="1" applyAlignment="1">
      <alignment horizontal="center"/>
    </xf>
    <xf numFmtId="0" fontId="67" fillId="0" borderId="20" xfId="6" applyFont="1" applyBorder="1" applyAlignment="1">
      <alignment horizontal="center" vertical="center" wrapText="1"/>
    </xf>
    <xf numFmtId="0" fontId="67" fillId="0" borderId="22" xfId="6" applyFont="1" applyBorder="1" applyAlignment="1">
      <alignment horizontal="center" vertical="center" wrapText="1"/>
    </xf>
    <xf numFmtId="164" fontId="24" fillId="19" borderId="18" xfId="0" applyFont="1" applyFill="1" applyBorder="1" applyAlignment="1">
      <alignment horizontal="center" vertical="center" wrapText="1"/>
    </xf>
    <xf numFmtId="164" fontId="24" fillId="19" borderId="19" xfId="0" applyFont="1" applyFill="1" applyBorder="1" applyAlignment="1">
      <alignment horizontal="center" vertical="center" wrapText="1"/>
    </xf>
    <xf numFmtId="164" fontId="36" fillId="19" borderId="17" xfId="0" applyFont="1" applyFill="1" applyBorder="1" applyAlignment="1">
      <alignment horizontal="center" vertical="center" wrapText="1"/>
    </xf>
    <xf numFmtId="164" fontId="36" fillId="19" borderId="18" xfId="0" applyFont="1" applyFill="1" applyBorder="1" applyAlignment="1">
      <alignment horizontal="center" vertical="center" wrapText="1"/>
    </xf>
    <xf numFmtId="164" fontId="36" fillId="19" borderId="19" xfId="0" applyFont="1" applyFill="1" applyBorder="1" applyAlignment="1">
      <alignment horizontal="center" vertical="center" wrapText="1"/>
    </xf>
    <xf numFmtId="164" fontId="37" fillId="18" borderId="10" xfId="0" applyFont="1" applyFill="1" applyBorder="1" applyAlignment="1">
      <alignment horizontal="center" vertical="center" wrapText="1"/>
    </xf>
    <xf numFmtId="164" fontId="37" fillId="18" borderId="13" xfId="0" applyFont="1" applyFill="1" applyBorder="1" applyAlignment="1">
      <alignment horizontal="center" vertical="center" wrapText="1"/>
    </xf>
    <xf numFmtId="164" fontId="37" fillId="18" borderId="14" xfId="0" applyFont="1" applyFill="1" applyBorder="1" applyAlignment="1">
      <alignment horizontal="center" vertical="center" wrapText="1"/>
    </xf>
    <xf numFmtId="164" fontId="24" fillId="6" borderId="3" xfId="0" applyFont="1" applyFill="1" applyBorder="1" applyAlignment="1">
      <alignment horizontal="center" vertical="center" wrapText="1"/>
    </xf>
    <xf numFmtId="164" fontId="24" fillId="6" borderId="12" xfId="0" applyFont="1" applyFill="1" applyBorder="1" applyAlignment="1">
      <alignment horizontal="center" vertical="center" wrapText="1"/>
    </xf>
    <xf numFmtId="164" fontId="24" fillId="6" borderId="11" xfId="0" applyFont="1" applyFill="1" applyBorder="1" applyAlignment="1">
      <alignment horizontal="center" vertical="center" wrapText="1"/>
    </xf>
    <xf numFmtId="164" fontId="37" fillId="33" borderId="10" xfId="0" applyFont="1" applyFill="1" applyBorder="1" applyAlignment="1">
      <alignment horizontal="center" vertical="center" wrapText="1"/>
    </xf>
    <xf numFmtId="164" fontId="37" fillId="33" borderId="13" xfId="0" applyFont="1" applyFill="1" applyBorder="1" applyAlignment="1">
      <alignment horizontal="center" vertical="center" wrapText="1"/>
    </xf>
    <xf numFmtId="164" fontId="37" fillId="33" borderId="14" xfId="0" applyFont="1" applyFill="1" applyBorder="1" applyAlignment="1">
      <alignment horizontal="center" vertical="center" wrapText="1"/>
    </xf>
    <xf numFmtId="164" fontId="40" fillId="12" borderId="12" xfId="0" applyFont="1" applyFill="1" applyBorder="1" applyAlignment="1">
      <alignment horizontal="center" vertical="center" wrapText="1"/>
    </xf>
    <xf numFmtId="164" fontId="40" fillId="12" borderId="11" xfId="0" applyFont="1" applyFill="1" applyBorder="1" applyAlignment="1">
      <alignment horizontal="center" vertical="center" wrapText="1"/>
    </xf>
    <xf numFmtId="164" fontId="40" fillId="12" borderId="6" xfId="0" applyFont="1" applyFill="1" applyBorder="1" applyAlignment="1">
      <alignment horizontal="center" vertical="center" wrapText="1"/>
    </xf>
    <xf numFmtId="164" fontId="40" fillId="12" borderId="9" xfId="0" applyFont="1" applyFill="1" applyBorder="1" applyAlignment="1">
      <alignment horizontal="center" vertical="center" wrapText="1"/>
    </xf>
    <xf numFmtId="164" fontId="24" fillId="6" borderId="10" xfId="0" applyFont="1" applyFill="1" applyBorder="1" applyAlignment="1">
      <alignment horizontal="center" vertical="center"/>
    </xf>
    <xf numFmtId="164" fontId="24" fillId="6" borderId="14" xfId="0" applyFont="1" applyFill="1" applyBorder="1" applyAlignment="1">
      <alignment horizontal="center" vertical="center"/>
    </xf>
    <xf numFmtId="164" fontId="23" fillId="22" borderId="3" xfId="0" applyFont="1" applyFill="1" applyBorder="1" applyAlignment="1">
      <alignment horizontal="center" vertical="center" wrapText="1"/>
    </xf>
    <xf numFmtId="164" fontId="23" fillId="22" borderId="12" xfId="0" applyFont="1" applyFill="1" applyBorder="1" applyAlignment="1">
      <alignment horizontal="center" vertical="center" wrapText="1"/>
    </xf>
    <xf numFmtId="164" fontId="23" fillId="22" borderId="11" xfId="0" applyFont="1" applyFill="1" applyBorder="1" applyAlignment="1">
      <alignment horizontal="center" vertical="center" wrapText="1"/>
    </xf>
    <xf numFmtId="164" fontId="23" fillId="22" borderId="4" xfId="0" applyFont="1" applyFill="1" applyBorder="1" applyAlignment="1">
      <alignment horizontal="center" vertical="center" wrapText="1"/>
    </xf>
    <xf numFmtId="164" fontId="23" fillId="22" borderId="0" xfId="0" applyFont="1" applyFill="1" applyAlignment="1">
      <alignment horizontal="center" vertical="center" wrapText="1"/>
    </xf>
    <xf numFmtId="164" fontId="23" fillId="22" borderId="7" xfId="0" applyFont="1" applyFill="1" applyBorder="1" applyAlignment="1">
      <alignment horizontal="center" vertical="center" wrapText="1"/>
    </xf>
    <xf numFmtId="164" fontId="23" fillId="22" borderId="8" xfId="0" applyFont="1" applyFill="1" applyBorder="1" applyAlignment="1">
      <alignment horizontal="center" vertical="center" wrapText="1"/>
    </xf>
    <xf numFmtId="164" fontId="23" fillId="22" borderId="6" xfId="0" applyFont="1" applyFill="1" applyBorder="1" applyAlignment="1">
      <alignment horizontal="center" vertical="center" wrapText="1"/>
    </xf>
    <xf numFmtId="164" fontId="23" fillId="22" borderId="9" xfId="0" applyFont="1" applyFill="1" applyBorder="1" applyAlignment="1">
      <alignment horizontal="center" vertical="center" wrapText="1"/>
    </xf>
    <xf numFmtId="164" fontId="37" fillId="32" borderId="10" xfId="0" applyFont="1" applyFill="1" applyBorder="1" applyAlignment="1">
      <alignment horizontal="center" vertical="center" wrapText="1"/>
    </xf>
    <xf numFmtId="164" fontId="37" fillId="32" borderId="13" xfId="0" applyFont="1" applyFill="1" applyBorder="1" applyAlignment="1">
      <alignment horizontal="center" vertical="center" wrapText="1"/>
    </xf>
    <xf numFmtId="164" fontId="37" fillId="32" borderId="14" xfId="0" applyFont="1" applyFill="1" applyBorder="1" applyAlignment="1">
      <alignment horizontal="center" vertical="center" wrapText="1"/>
    </xf>
    <xf numFmtId="164" fontId="65" fillId="21" borderId="12" xfId="0" applyFont="1" applyFill="1" applyBorder="1" applyAlignment="1">
      <alignment horizontal="center" vertical="center" wrapText="1"/>
    </xf>
    <xf numFmtId="164" fontId="65" fillId="21" borderId="11" xfId="0" applyFont="1" applyFill="1" applyBorder="1" applyAlignment="1">
      <alignment horizontal="center" vertical="center" wrapText="1"/>
    </xf>
    <xf numFmtId="164" fontId="65" fillId="21" borderId="0" xfId="0" applyFont="1" applyFill="1" applyAlignment="1">
      <alignment horizontal="center" vertical="center" wrapText="1"/>
    </xf>
    <xf numFmtId="164" fontId="65" fillId="21" borderId="7" xfId="0" applyFont="1" applyFill="1" applyBorder="1" applyAlignment="1">
      <alignment horizontal="center" vertical="center" wrapText="1"/>
    </xf>
    <xf numFmtId="164" fontId="65" fillId="21" borderId="6" xfId="0" applyFont="1" applyFill="1" applyBorder="1" applyAlignment="1">
      <alignment horizontal="center" vertical="center" wrapText="1"/>
    </xf>
    <xf numFmtId="164" fontId="65" fillId="21" borderId="9" xfId="0" applyFont="1" applyFill="1" applyBorder="1" applyAlignment="1">
      <alignment horizontal="center" vertical="center" wrapText="1"/>
    </xf>
    <xf numFmtId="164" fontId="4" fillId="0" borderId="0" xfId="0" applyFont="1" applyFill="1"/>
    <xf numFmtId="164" fontId="4" fillId="0" borderId="0" xfId="0" applyFont="1" applyFill="1" applyAlignment="1">
      <alignment horizontal="left" wrapText="1" indent="1"/>
    </xf>
    <xf numFmtId="164" fontId="3" fillId="0" borderId="0" xfId="0" applyFont="1" applyFill="1" applyAlignment="1">
      <alignment horizontal="left" vertical="center" wrapText="1" indent="1"/>
    </xf>
    <xf numFmtId="164" fontId="81" fillId="27" borderId="0" xfId="0" applyFont="1" applyFill="1" applyAlignment="1">
      <alignment horizontal="left" wrapText="1" indent="1"/>
    </xf>
    <xf numFmtId="164" fontId="3" fillId="0" borderId="41" xfId="2" applyFont="1" applyBorder="1" applyAlignment="1">
      <alignment horizontal="center" vertical="center" wrapText="1"/>
    </xf>
    <xf numFmtId="164" fontId="3" fillId="0" borderId="42" xfId="2" applyFont="1" applyBorder="1" applyAlignment="1">
      <alignment horizontal="center" vertical="center" wrapText="1"/>
    </xf>
    <xf numFmtId="164" fontId="3" fillId="0" borderId="7" xfId="2" applyFont="1" applyBorder="1" applyAlignment="1">
      <alignment horizontal="center" vertical="center" wrapText="1"/>
    </xf>
    <xf numFmtId="164" fontId="3" fillId="0" borderId="9" xfId="2" applyFont="1" applyBorder="1" applyAlignment="1">
      <alignment horizontal="center" vertical="center" wrapText="1"/>
    </xf>
    <xf numFmtId="164" fontId="3" fillId="0" borderId="43" xfId="2" applyFont="1" applyBorder="1" applyAlignment="1">
      <alignment horizontal="center" vertical="center" wrapText="1"/>
    </xf>
    <xf numFmtId="164" fontId="3" fillId="0" borderId="44" xfId="2" applyFont="1" applyBorder="1" applyAlignment="1">
      <alignment horizontal="center" vertical="center" wrapText="1"/>
    </xf>
  </cellXfs>
  <cellStyles count="7">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7966</xdr:rowOff>
    </xdr:from>
    <xdr:to>
      <xdr:col>7</xdr:col>
      <xdr:colOff>0</xdr:colOff>
      <xdr:row>37</xdr:row>
      <xdr:rowOff>19742</xdr:rowOff>
    </xdr:to>
    <xdr:pic>
      <xdr:nvPicPr>
        <xdr:cNvPr id="5" name="Picture 4">
          <a:extLst>
            <a:ext uri="{FF2B5EF4-FFF2-40B4-BE49-F238E27FC236}">
              <a16:creationId xmlns:a16="http://schemas.microsoft.com/office/drawing/2014/main" id="{54BA5C16-3665-25EE-4186-C6CC0F05D3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 y="777586"/>
          <a:ext cx="8397240" cy="6488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fffec94595a8b2a1f3fde5338e950fd5" TargetMode="External"/><Relationship Id="rId13" Type="http://schemas.openxmlformats.org/officeDocument/2006/relationships/hyperlink" Target="https://ieeesa.webex.com/ieeesa/j.php?MTID=mf97f1781c53dcd95e7516d6d78764235" TargetMode="External"/><Relationship Id="rId18" Type="http://schemas.openxmlformats.org/officeDocument/2006/relationships/printerSettings" Target="../printerSettings/printerSettings6.bin"/><Relationship Id="rId3" Type="http://schemas.openxmlformats.org/officeDocument/2006/relationships/hyperlink" Target="https://ieeesa.webex.com/ieeesa/j.php?MTID=ma228bfce333fa1ab3f9fcf3bc1421dfd" TargetMode="External"/><Relationship Id="rId7" Type="http://schemas.openxmlformats.org/officeDocument/2006/relationships/hyperlink" Target="https://ieeesa.webex.com/ieeesa/j.php?MTID=ma228bfce333fa1ab3f9fcf3bc1421dfd" TargetMode="External"/><Relationship Id="rId12" Type="http://schemas.openxmlformats.org/officeDocument/2006/relationships/hyperlink" Target="https://ieeesa.webex.com/ieeesa/j.php?MTID=mfffec94595a8b2a1f3fde5338e950fd5" TargetMode="External"/><Relationship Id="rId17" Type="http://schemas.openxmlformats.org/officeDocument/2006/relationships/hyperlink" Target="https://ieeesa.webex.com/ieeesa/j.php?MTID=mf97f1781c53dcd95e7516d6d78764235" TargetMode="External"/><Relationship Id="rId2" Type="http://schemas.openxmlformats.org/officeDocument/2006/relationships/hyperlink" Target="https://ieeesa.webex.com/ieeesa/j.php?MTID=m97dd17fed33822a5d6b7f7bd7fae9a53" TargetMode="External"/><Relationship Id="rId16" Type="http://schemas.openxmlformats.org/officeDocument/2006/relationships/hyperlink" Target="https://ieeesa.webex.com/ieeesa/j.php?MTID=mfffec94595a8b2a1f3fde5338e950fd5" TargetMode="External"/><Relationship Id="rId20" Type="http://schemas.openxmlformats.org/officeDocument/2006/relationships/comments" Target="../comments1.xml"/><Relationship Id="rId1" Type="http://schemas.openxmlformats.org/officeDocument/2006/relationships/hyperlink" Target="https://ieeesa.webex.com/ieeesa/j.php?MTID=mfffec94595a8b2a1f3fde5338e950fd5" TargetMode="External"/><Relationship Id="rId6" Type="http://schemas.openxmlformats.org/officeDocument/2006/relationships/hyperlink" Target="https://ieeesa.webex.com/ieeesa/j.php?MTID=m97dd17fed33822a5d6b7f7bd7fae9a53" TargetMode="External"/><Relationship Id="rId11" Type="http://schemas.openxmlformats.org/officeDocument/2006/relationships/hyperlink" Target="https://ieeesa.webex.com/ieeesa/j.php?MTID=ma228bfce333fa1ab3f9fcf3bc1421dfd" TargetMode="External"/><Relationship Id="rId5" Type="http://schemas.openxmlformats.org/officeDocument/2006/relationships/hyperlink" Target="https://ieeesa.webex.com/ieeesa/j.php?MTID=mf97f1781c53dcd95e7516d6d78764235" TargetMode="External"/><Relationship Id="rId15" Type="http://schemas.openxmlformats.org/officeDocument/2006/relationships/hyperlink" Target="https://ieeesa.webex.com/ieeesa/j.php?MTID=ma228bfce333fa1ab3f9fcf3bc1421dfd" TargetMode="External"/><Relationship Id="rId10" Type="http://schemas.openxmlformats.org/officeDocument/2006/relationships/hyperlink" Target="https://ieeesa.webex.com/ieeesa/j.php?MTID=m97dd17fed33822a5d6b7f7bd7fae9a53" TargetMode="External"/><Relationship Id="rId19" Type="http://schemas.openxmlformats.org/officeDocument/2006/relationships/vmlDrawing" Target="../drawings/vmlDrawing1.vml"/><Relationship Id="rId4" Type="http://schemas.openxmlformats.org/officeDocument/2006/relationships/hyperlink" Target="https://ieeesa.webex.com/ieeesa/j.php?MTID=mfffec94595a8b2a1f3fde5338e950fd5" TargetMode="External"/><Relationship Id="rId9" Type="http://schemas.openxmlformats.org/officeDocument/2006/relationships/hyperlink" Target="https://ieeesa.webex.com/ieeesa/j.php?MTID=mf97f1781c53dcd95e7516d6d78764235" TargetMode="External"/><Relationship Id="rId14" Type="http://schemas.openxmlformats.org/officeDocument/2006/relationships/hyperlink" Target="https://ieeesa.webex.com/ieeesa/j.php?MTID=m97dd17fed33822a5d6b7f7bd7fae9a5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00" zoomScale="130" zoomScaleNormal="130" workbookViewId="0"/>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
      <c r="A1" s="251" t="str">
        <f>Registration!A1</f>
        <v>144th IEEE 802.15 WSN Session</v>
      </c>
      <c r="B1" s="252"/>
      <c r="C1" s="253"/>
      <c r="D1"/>
      <c r="E1"/>
      <c r="F1"/>
      <c r="G1"/>
      <c r="H1"/>
      <c r="I1" s="9"/>
    </row>
    <row r="2" spans="1:9" s="7" customFormat="1" ht="15" customHeight="1" thickBot="1" x14ac:dyDescent="0.35">
      <c r="A2" s="254" t="s">
        <v>57</v>
      </c>
      <c r="B2" s="255"/>
      <c r="C2" s="256"/>
      <c r="D2"/>
      <c r="E2"/>
      <c r="F2"/>
      <c r="G2"/>
      <c r="H2"/>
      <c r="I2" s="10"/>
    </row>
    <row r="3" spans="1:9" s="40" customFormat="1" ht="15" customHeight="1" thickBot="1" x14ac:dyDescent="0.3">
      <c r="A3" s="49" t="s">
        <v>19</v>
      </c>
      <c r="B3" s="50" t="s">
        <v>20</v>
      </c>
      <c r="C3" s="51" t="s">
        <v>54</v>
      </c>
      <c r="D3"/>
      <c r="E3"/>
      <c r="F3"/>
      <c r="G3"/>
      <c r="H3"/>
    </row>
    <row r="4" spans="1:9" s="40" customFormat="1" ht="15" customHeight="1" x14ac:dyDescent="0.25">
      <c r="A4" s="64" t="s">
        <v>134</v>
      </c>
      <c r="B4" s="52"/>
      <c r="C4" s="54"/>
      <c r="D4"/>
      <c r="E4"/>
      <c r="F4"/>
      <c r="G4"/>
      <c r="H4"/>
    </row>
    <row r="5" spans="1:9" s="40" customFormat="1" ht="15" customHeight="1" x14ac:dyDescent="0.25">
      <c r="A5" s="52"/>
      <c r="B5" s="52"/>
      <c r="C5" s="54"/>
      <c r="D5" s="52"/>
      <c r="E5" s="52"/>
      <c r="F5" s="52"/>
      <c r="G5" s="52"/>
    </row>
    <row r="6" spans="1:9" s="40" customFormat="1" ht="15" customHeight="1" x14ac:dyDescent="0.25">
      <c r="A6" s="52"/>
      <c r="B6" s="52"/>
      <c r="C6" s="54"/>
      <c r="D6" s="52"/>
      <c r="E6" s="52"/>
      <c r="G6" s="52"/>
    </row>
    <row r="7" spans="1:9" s="40" customFormat="1" ht="15" customHeight="1" x14ac:dyDescent="0.25">
      <c r="A7" s="52"/>
      <c r="B7" s="52"/>
      <c r="C7" s="54"/>
      <c r="D7" s="52"/>
      <c r="E7" s="52"/>
      <c r="F7" s="55"/>
      <c r="G7" s="52"/>
    </row>
    <row r="8" spans="1:9" s="40" customFormat="1" ht="15" customHeight="1" x14ac:dyDescent="0.25">
      <c r="A8" s="52"/>
      <c r="B8" s="52"/>
      <c r="C8" s="56"/>
      <c r="D8" s="52"/>
      <c r="E8" s="52"/>
      <c r="F8" s="55"/>
      <c r="G8" s="52"/>
    </row>
    <row r="9" spans="1:9" s="40" customFormat="1" ht="15" customHeight="1" x14ac:dyDescent="0.25">
      <c r="A9" s="52"/>
      <c r="B9" s="52"/>
      <c r="C9" s="56"/>
      <c r="D9" s="52"/>
      <c r="E9" s="52"/>
      <c r="F9" s="55"/>
      <c r="G9" s="52"/>
    </row>
    <row r="10" spans="1:9" s="40" customFormat="1" ht="15" customHeight="1" x14ac:dyDescent="0.25">
      <c r="A10" s="52"/>
      <c r="B10" s="52"/>
      <c r="C10" s="56"/>
      <c r="D10" s="52"/>
      <c r="E10" s="52"/>
      <c r="F10" s="55"/>
      <c r="G10" s="52"/>
    </row>
    <row r="11" spans="1:9" s="40" customFormat="1" ht="15" customHeight="1" x14ac:dyDescent="0.25">
      <c r="A11" s="52"/>
      <c r="B11" s="52"/>
      <c r="C11" s="56"/>
      <c r="D11" s="52"/>
      <c r="E11" s="52"/>
      <c r="F11" s="55"/>
      <c r="G11" s="52"/>
    </row>
    <row r="12" spans="1:9" s="40" customFormat="1" ht="15" customHeight="1" x14ac:dyDescent="0.25">
      <c r="A12" s="52"/>
      <c r="B12" s="52"/>
      <c r="D12" s="52"/>
      <c r="E12" s="52"/>
      <c r="F12" s="55"/>
      <c r="G12" s="52"/>
    </row>
    <row r="13" spans="1:9" s="40" customFormat="1" ht="15" customHeight="1" x14ac:dyDescent="0.25">
      <c r="A13" s="53"/>
      <c r="B13" s="52"/>
      <c r="C13" s="41"/>
      <c r="D13" s="52"/>
      <c r="E13" s="52"/>
      <c r="F13" s="52"/>
      <c r="G13" s="52"/>
    </row>
    <row r="14" spans="1:9" s="40" customFormat="1" ht="15" customHeight="1" x14ac:dyDescent="0.25">
      <c r="A14" s="52"/>
      <c r="B14" s="52"/>
      <c r="D14" s="52"/>
      <c r="E14" s="52"/>
      <c r="F14" s="52"/>
      <c r="G14" s="52"/>
    </row>
    <row r="15" spans="1:9" s="40" customFormat="1" ht="15" customHeight="1" x14ac:dyDescent="0.25">
      <c r="A15" s="53"/>
      <c r="B15" s="52"/>
      <c r="C15" s="41"/>
      <c r="D15" s="52"/>
      <c r="E15" s="52"/>
      <c r="F15" s="55"/>
      <c r="G15" s="52"/>
    </row>
    <row r="16" spans="1:9" s="40" customFormat="1" ht="15" customHeight="1" x14ac:dyDescent="0.25">
      <c r="A16" s="53"/>
      <c r="B16" s="52"/>
      <c r="C16" s="41"/>
      <c r="D16" s="52"/>
      <c r="E16" s="52"/>
      <c r="F16" s="55"/>
      <c r="G16" s="52"/>
    </row>
    <row r="17" spans="1:7" s="40" customFormat="1" ht="15" customHeight="1" x14ac:dyDescent="0.25">
      <c r="A17" s="52"/>
      <c r="B17" s="52"/>
      <c r="C17" s="41"/>
      <c r="D17" s="52"/>
      <c r="E17" s="57"/>
      <c r="F17" s="52"/>
      <c r="G17" s="52"/>
    </row>
    <row r="18" spans="1:7" s="40" customFormat="1" ht="15" customHeight="1" x14ac:dyDescent="0.25">
      <c r="A18" s="53"/>
      <c r="B18" s="52"/>
      <c r="C18" s="58"/>
      <c r="D18" s="52"/>
      <c r="E18" s="57"/>
      <c r="F18" s="52"/>
      <c r="G18" s="52"/>
    </row>
    <row r="19" spans="1:7" s="40" customFormat="1" ht="15" customHeight="1" x14ac:dyDescent="0.25">
      <c r="A19" s="53"/>
      <c r="B19" s="52"/>
      <c r="C19" s="58"/>
      <c r="D19" s="52"/>
      <c r="E19" s="59"/>
      <c r="F19" s="52"/>
      <c r="G19" s="52"/>
    </row>
    <row r="20" spans="1:7" s="40" customFormat="1" ht="15" customHeight="1" x14ac:dyDescent="0.25">
      <c r="A20" s="53"/>
      <c r="B20" s="52"/>
      <c r="C20" s="58"/>
      <c r="D20" s="52"/>
      <c r="E20" s="59"/>
      <c r="F20" s="52"/>
      <c r="G20" s="52"/>
    </row>
    <row r="21" spans="1:7" s="40" customFormat="1" ht="15" customHeight="1" x14ac:dyDescent="0.25">
      <c r="A21" s="53"/>
      <c r="B21" s="52"/>
      <c r="C21" s="58"/>
      <c r="D21" s="52"/>
      <c r="E21" s="59"/>
      <c r="F21" s="52"/>
      <c r="G21" s="52"/>
    </row>
    <row r="22" spans="1:7" s="40" customFormat="1" ht="15" customHeight="1" x14ac:dyDescent="0.25">
      <c r="A22" s="52"/>
      <c r="B22" s="52"/>
      <c r="D22" s="52"/>
      <c r="E22" s="59"/>
      <c r="F22" s="52"/>
      <c r="G22" s="52"/>
    </row>
    <row r="23" spans="1:7" s="40" customFormat="1" ht="15" customHeight="1" x14ac:dyDescent="0.25">
      <c r="A23" s="53"/>
      <c r="B23" s="52"/>
      <c r="C23" s="60"/>
      <c r="D23" s="52"/>
      <c r="E23" s="52"/>
      <c r="F23" s="52"/>
      <c r="G23" s="52"/>
    </row>
    <row r="24" spans="1:7" s="40" customFormat="1" ht="15" customHeight="1" x14ac:dyDescent="0.25">
      <c r="A24" s="52"/>
      <c r="B24" s="52"/>
      <c r="C24" s="61"/>
      <c r="D24" s="52"/>
      <c r="E24" s="52"/>
      <c r="F24" s="52"/>
      <c r="G24" s="52"/>
    </row>
    <row r="25" spans="1:7" s="40" customFormat="1" ht="15" customHeight="1" x14ac:dyDescent="0.25">
      <c r="A25" s="52"/>
      <c r="B25" s="52"/>
      <c r="C25" s="61"/>
      <c r="D25" s="52"/>
      <c r="E25" s="52"/>
      <c r="F25" s="52"/>
      <c r="G25" s="52"/>
    </row>
    <row r="26" spans="1:7" s="40" customFormat="1" ht="15" customHeight="1" x14ac:dyDescent="0.25">
      <c r="A26" s="53"/>
      <c r="B26" s="52"/>
      <c r="C26" s="41"/>
      <c r="D26" s="52"/>
      <c r="E26" s="52"/>
      <c r="F26" s="52"/>
      <c r="G26" s="52"/>
    </row>
    <row r="27" spans="1:7" s="40" customFormat="1" ht="15" customHeight="1" x14ac:dyDescent="0.25">
      <c r="C27" s="62"/>
      <c r="D27" s="52"/>
      <c r="E27" s="52"/>
      <c r="F27" s="52"/>
      <c r="G27" s="52"/>
    </row>
    <row r="28" spans="1:7" s="40" customFormat="1" ht="15" customHeight="1" x14ac:dyDescent="0.25">
      <c r="A28" s="52"/>
      <c r="B28" s="52"/>
      <c r="D28" s="52"/>
      <c r="E28" s="52"/>
      <c r="F28" s="52"/>
      <c r="G28" s="52"/>
    </row>
    <row r="29" spans="1:7" s="40" customFormat="1" ht="15" customHeight="1" x14ac:dyDescent="0.25">
      <c r="A29" s="53"/>
      <c r="B29" s="52"/>
      <c r="C29" s="41"/>
      <c r="D29" s="52"/>
      <c r="E29" s="52"/>
      <c r="F29" s="52"/>
      <c r="G29" s="52"/>
    </row>
    <row r="30" spans="1:7" s="40" customFormat="1" ht="15" customHeight="1" x14ac:dyDescent="0.25">
      <c r="A30" s="53"/>
      <c r="B30" s="52"/>
      <c r="C30" s="41"/>
      <c r="D30" s="52"/>
      <c r="E30" s="52"/>
      <c r="F30" s="52"/>
      <c r="G30" s="52"/>
    </row>
    <row r="31" spans="1:7" s="40" customFormat="1" ht="15" customHeight="1" x14ac:dyDescent="0.25">
      <c r="D31" s="52"/>
      <c r="E31" s="52"/>
      <c r="F31" s="52"/>
      <c r="G31" s="52"/>
    </row>
    <row r="32" spans="1:7" s="40" customFormat="1" ht="15" customHeight="1" x14ac:dyDescent="0.25">
      <c r="A32" s="53"/>
      <c r="B32" s="52"/>
      <c r="C32" s="60"/>
      <c r="D32" s="52"/>
      <c r="E32" s="52"/>
      <c r="F32" s="52"/>
      <c r="G32" s="52"/>
    </row>
    <row r="33" spans="1:7" s="40" customFormat="1" ht="15" customHeight="1" x14ac:dyDescent="0.25">
      <c r="A33" s="53"/>
      <c r="B33" s="52"/>
      <c r="C33" s="60"/>
      <c r="D33" s="52"/>
      <c r="E33" s="52"/>
      <c r="F33" s="52"/>
      <c r="G33" s="52"/>
    </row>
    <row r="34" spans="1:7" s="40" customFormat="1" ht="15" customHeight="1" x14ac:dyDescent="0.25">
      <c r="A34" s="53"/>
      <c r="B34" s="52"/>
      <c r="C34" s="60"/>
      <c r="D34" s="52"/>
      <c r="E34" s="52"/>
      <c r="F34" s="52"/>
      <c r="G34" s="52"/>
    </row>
    <row r="35" spans="1:7" s="40" customFormat="1" ht="15" customHeight="1" x14ac:dyDescent="0.25">
      <c r="A35" s="53"/>
      <c r="B35" s="52"/>
      <c r="C35" s="63"/>
      <c r="D35" s="52"/>
      <c r="E35" s="52"/>
      <c r="F35" s="52"/>
      <c r="G35" s="52"/>
    </row>
    <row r="36" spans="1:7" s="40" customFormat="1" ht="15" customHeight="1" x14ac:dyDescent="0.25">
      <c r="A36" s="52"/>
      <c r="B36" s="52"/>
      <c r="C36" s="60"/>
      <c r="D36" s="52"/>
      <c r="E36" s="52"/>
      <c r="F36" s="52"/>
      <c r="G36" s="52"/>
    </row>
    <row r="37" spans="1:7" s="40" customFormat="1" ht="15" customHeight="1" x14ac:dyDescent="0.25">
      <c r="A37" s="52"/>
      <c r="B37" s="52"/>
      <c r="C37" s="60"/>
      <c r="D37" s="52"/>
      <c r="E37" s="52"/>
      <c r="F37" s="52"/>
      <c r="G37" s="52"/>
    </row>
    <row r="38" spans="1:7" s="40" customFormat="1" ht="15" customHeight="1" x14ac:dyDescent="0.25">
      <c r="A38" s="52"/>
      <c r="B38" s="52"/>
      <c r="C38" s="63"/>
      <c r="D38" s="52"/>
      <c r="E38" s="52"/>
      <c r="F38" s="52"/>
      <c r="G38" s="52"/>
    </row>
    <row r="39" spans="1:7" s="40" customFormat="1" ht="15" customHeight="1" x14ac:dyDescent="0.25">
      <c r="A39" s="53"/>
      <c r="B39" s="52"/>
      <c r="C39" s="41"/>
      <c r="D39" s="52"/>
      <c r="E39" s="52"/>
      <c r="F39" s="52"/>
      <c r="G39" s="52"/>
    </row>
    <row r="40" spans="1:7" s="40" customFormat="1" ht="15" customHeight="1" x14ac:dyDescent="0.25">
      <c r="A40" s="52"/>
      <c r="B40" s="52"/>
      <c r="C40" s="41"/>
      <c r="D40" s="52"/>
      <c r="E40" s="52"/>
      <c r="F40" s="52"/>
      <c r="G40" s="52"/>
    </row>
    <row r="41" spans="1:7" s="40" customFormat="1" ht="15" customHeight="1" x14ac:dyDescent="0.25">
      <c r="A41" s="52"/>
      <c r="B41" s="52"/>
      <c r="C41" s="41"/>
      <c r="D41" s="52"/>
      <c r="E41" s="52"/>
      <c r="F41" s="52"/>
      <c r="G41" s="52"/>
    </row>
    <row r="42" spans="1:7" s="40" customFormat="1" ht="15" customHeight="1" x14ac:dyDescent="0.25">
      <c r="A42" s="52"/>
      <c r="B42" s="52"/>
      <c r="C42" s="41"/>
      <c r="D42" s="52"/>
      <c r="E42" s="52"/>
      <c r="F42" s="52"/>
      <c r="G42" s="52"/>
    </row>
    <row r="43" spans="1:7" s="40" customFormat="1" ht="15" customHeight="1" x14ac:dyDescent="0.25">
      <c r="A43" s="52"/>
      <c r="B43" s="52"/>
      <c r="C43" s="41"/>
      <c r="D43" s="52"/>
      <c r="E43" s="52"/>
      <c r="F43" s="52"/>
      <c r="G43" s="52"/>
    </row>
    <row r="44" spans="1:7" s="40" customFormat="1" ht="15" customHeight="1" x14ac:dyDescent="0.25">
      <c r="A44" s="52"/>
      <c r="B44" s="52"/>
      <c r="C44" s="41"/>
      <c r="D44" s="52"/>
      <c r="E44" s="52"/>
      <c r="F44" s="52"/>
      <c r="G44" s="52"/>
    </row>
    <row r="45" spans="1:7" s="40" customFormat="1" ht="15" customHeight="1" x14ac:dyDescent="0.25">
      <c r="A45" s="52"/>
      <c r="B45" s="52"/>
      <c r="C45" s="41"/>
      <c r="D45" s="52"/>
      <c r="E45" s="52"/>
      <c r="F45" s="52"/>
      <c r="G45" s="52"/>
    </row>
    <row r="46" spans="1:7" s="40" customFormat="1" ht="15" customHeight="1" x14ac:dyDescent="0.25">
      <c r="A46" s="53"/>
      <c r="B46" s="52"/>
      <c r="C46" s="64"/>
      <c r="D46" s="52"/>
      <c r="E46" s="52"/>
      <c r="F46" s="52"/>
      <c r="G46" s="52"/>
    </row>
    <row r="47" spans="1:7" s="40" customFormat="1" ht="15" customHeight="1" x14ac:dyDescent="0.25">
      <c r="A47" s="52"/>
      <c r="B47" s="52"/>
      <c r="C47" s="52"/>
      <c r="D47" s="52"/>
      <c r="E47" s="52"/>
      <c r="F47" s="52"/>
      <c r="G47" s="52"/>
    </row>
    <row r="48" spans="1:7" s="40" customFormat="1" ht="15" customHeight="1" x14ac:dyDescent="0.25">
      <c r="A48" s="53"/>
      <c r="B48" s="52"/>
      <c r="C48" s="41"/>
      <c r="D48" s="52"/>
      <c r="E48" s="52"/>
      <c r="F48" s="52"/>
      <c r="G48" s="52"/>
    </row>
    <row r="49" spans="1:7" s="40" customFormat="1" ht="15" customHeight="1" x14ac:dyDescent="0.25">
      <c r="A49" s="52"/>
      <c r="B49" s="52"/>
      <c r="C49" s="41"/>
      <c r="D49" s="52"/>
      <c r="E49" s="52"/>
      <c r="F49" s="52"/>
      <c r="G49" s="52"/>
    </row>
    <row r="50" spans="1:7" s="40" customFormat="1" ht="15" customHeight="1" x14ac:dyDescent="0.25">
      <c r="A50" s="52"/>
      <c r="B50" s="52"/>
      <c r="C50" s="41"/>
      <c r="D50" s="52"/>
      <c r="E50" s="52"/>
      <c r="F50" s="52"/>
      <c r="G50" s="52"/>
    </row>
    <row r="51" spans="1:7" s="40" customFormat="1" ht="15" customHeight="1" x14ac:dyDescent="0.25">
      <c r="A51" s="52"/>
      <c r="B51" s="52"/>
      <c r="D51" s="52"/>
      <c r="E51" s="52"/>
      <c r="F51" s="52"/>
      <c r="G51" s="52"/>
    </row>
    <row r="52" spans="1:7" s="40" customFormat="1" ht="15" customHeight="1" x14ac:dyDescent="0.25">
      <c r="A52" s="53"/>
      <c r="B52" s="52"/>
      <c r="C52" s="41"/>
      <c r="D52" s="52"/>
      <c r="E52" s="52"/>
      <c r="F52" s="52"/>
      <c r="G52" s="52"/>
    </row>
    <row r="53" spans="1:7" ht="15" customHeight="1" x14ac:dyDescent="0.3">
      <c r="A53" s="33"/>
      <c r="B53" s="33"/>
      <c r="C53" s="39"/>
      <c r="D53" s="33"/>
      <c r="E53" s="33"/>
      <c r="F53" s="33"/>
      <c r="G53" s="33"/>
    </row>
    <row r="54" spans="1:7" ht="15" customHeight="1" x14ac:dyDescent="0.3">
      <c r="D54" s="33"/>
      <c r="E54" s="33"/>
      <c r="F54" s="33"/>
      <c r="G54" s="33"/>
    </row>
    <row r="55" spans="1:7" ht="15" customHeight="1" x14ac:dyDescent="0.3">
      <c r="D55" s="33"/>
      <c r="E55" s="33"/>
      <c r="F55" s="33"/>
      <c r="G55" s="33"/>
    </row>
    <row r="56" spans="1:7" ht="15" customHeight="1" x14ac:dyDescent="0.3">
      <c r="D56" s="33"/>
      <c r="E56" s="33"/>
      <c r="F56" s="33"/>
      <c r="G56" s="33"/>
    </row>
    <row r="57" spans="1:7" ht="15" customHeight="1" x14ac:dyDescent="0.3">
      <c r="A57" s="33"/>
      <c r="B57" s="33"/>
      <c r="C57" s="33"/>
      <c r="D57" s="33"/>
      <c r="E57" s="33"/>
      <c r="F57" s="33"/>
      <c r="G57" s="33"/>
    </row>
    <row r="58" spans="1:7" ht="15" customHeight="1" x14ac:dyDescent="0.3">
      <c r="A58" s="33"/>
      <c r="B58" s="33"/>
      <c r="C58" s="33"/>
      <c r="D58" s="33"/>
      <c r="E58" s="33"/>
      <c r="F58" s="33"/>
      <c r="G58" s="33"/>
    </row>
    <row r="59" spans="1:7" ht="15" customHeight="1" x14ac:dyDescent="0.3">
      <c r="A59" s="33"/>
      <c r="B59" s="33"/>
      <c r="C59" s="33"/>
      <c r="D59" s="33"/>
      <c r="E59" s="33"/>
      <c r="F59" s="33"/>
      <c r="G59" s="33"/>
    </row>
    <row r="60" spans="1:7" ht="15" customHeight="1" x14ac:dyDescent="0.3">
      <c r="A60" s="33"/>
      <c r="B60" s="33"/>
      <c r="C60" s="33"/>
      <c r="D60" s="33"/>
      <c r="E60" s="33"/>
      <c r="F60" s="33"/>
      <c r="G60" s="33"/>
    </row>
    <row r="61" spans="1:7" ht="15" customHeight="1" x14ac:dyDescent="0.3">
      <c r="A61" s="33"/>
      <c r="B61" s="33"/>
      <c r="C61" s="33"/>
      <c r="D61" s="33"/>
      <c r="E61" s="33"/>
      <c r="F61" s="33"/>
      <c r="G61" s="33"/>
    </row>
    <row r="62" spans="1:7" ht="15" customHeight="1" x14ac:dyDescent="0.3">
      <c r="A62" s="33"/>
      <c r="B62" s="33"/>
      <c r="C62" s="33"/>
      <c r="D62" s="33"/>
      <c r="E62" s="33"/>
      <c r="F62" s="33"/>
      <c r="G62" s="33"/>
    </row>
    <row r="63" spans="1:7" ht="15" customHeight="1" x14ac:dyDescent="0.3">
      <c r="A63" s="33"/>
      <c r="B63" s="33"/>
      <c r="C63" s="33"/>
      <c r="D63" s="33"/>
      <c r="E63" s="33"/>
      <c r="F63" s="33"/>
      <c r="G63" s="33"/>
    </row>
    <row r="64" spans="1:7" ht="15" customHeight="1" x14ac:dyDescent="0.3">
      <c r="A64" s="33"/>
      <c r="B64" s="33"/>
      <c r="C64" s="33"/>
      <c r="D64" s="33"/>
      <c r="E64" s="33"/>
      <c r="F64" s="33"/>
      <c r="G64" s="33"/>
    </row>
    <row r="65" spans="1:7" ht="15" customHeight="1" x14ac:dyDescent="0.3">
      <c r="A65" s="33"/>
      <c r="B65" s="33"/>
      <c r="C65" s="33"/>
      <c r="D65" s="33"/>
      <c r="E65" s="33"/>
      <c r="F65" s="33"/>
      <c r="G65" s="33"/>
    </row>
    <row r="66" spans="1:7" ht="15" customHeight="1" x14ac:dyDescent="0.3">
      <c r="A66" s="33"/>
      <c r="B66" s="33"/>
      <c r="C66" s="33"/>
      <c r="D66" s="33"/>
      <c r="E66" s="33"/>
      <c r="F66" s="33"/>
      <c r="G66" s="33"/>
    </row>
    <row r="67" spans="1:7" ht="15" customHeight="1" x14ac:dyDescent="0.3">
      <c r="A67" s="33"/>
      <c r="B67" s="33"/>
      <c r="C67" s="33"/>
      <c r="D67" s="33"/>
      <c r="E67" s="33"/>
      <c r="F67" s="33"/>
      <c r="G67" s="33"/>
    </row>
    <row r="68" spans="1:7" ht="15" customHeight="1" x14ac:dyDescent="0.3">
      <c r="A68" s="33"/>
      <c r="B68" s="33"/>
      <c r="C68" s="33"/>
      <c r="D68" s="33"/>
      <c r="E68" s="33"/>
      <c r="F68" s="33"/>
      <c r="G68" s="33"/>
    </row>
    <row r="69" spans="1:7" ht="15" customHeight="1" x14ac:dyDescent="0.3">
      <c r="A69" s="33"/>
      <c r="B69" s="33"/>
      <c r="C69" s="33"/>
      <c r="D69" s="33"/>
      <c r="E69" s="33"/>
      <c r="F69" s="33"/>
      <c r="G69" s="33"/>
    </row>
    <row r="70" spans="1:7" ht="15" customHeight="1" x14ac:dyDescent="0.3">
      <c r="A70" s="33"/>
      <c r="B70" s="33"/>
      <c r="C70" s="33"/>
      <c r="D70" s="33"/>
      <c r="E70" s="33"/>
      <c r="F70" s="33"/>
      <c r="G70" s="33"/>
    </row>
    <row r="71" spans="1:7" ht="15" customHeight="1" x14ac:dyDescent="0.3">
      <c r="A71" s="33"/>
      <c r="B71" s="33"/>
      <c r="C71" s="33"/>
      <c r="D71" s="33"/>
      <c r="E71" s="33"/>
      <c r="F71" s="33"/>
      <c r="G71" s="33"/>
    </row>
    <row r="72" spans="1:7" ht="15" customHeight="1" x14ac:dyDescent="0.3">
      <c r="A72" s="33"/>
      <c r="B72" s="33"/>
      <c r="C72" s="33"/>
      <c r="D72" s="33"/>
      <c r="E72" s="33"/>
      <c r="F72" s="33"/>
      <c r="G72" s="33"/>
    </row>
    <row r="73" spans="1:7" ht="15" customHeight="1" x14ac:dyDescent="0.3">
      <c r="A73" s="33"/>
      <c r="B73" s="33"/>
      <c r="C73" s="33"/>
      <c r="D73" s="33"/>
      <c r="E73" s="33"/>
      <c r="F73" s="33"/>
      <c r="G73" s="33"/>
    </row>
    <row r="74" spans="1:7" ht="15" customHeight="1" x14ac:dyDescent="0.3">
      <c r="A74" s="33"/>
      <c r="B74" s="33"/>
      <c r="C74" s="33"/>
      <c r="D74" s="33"/>
      <c r="E74" s="33"/>
      <c r="F74" s="33"/>
      <c r="G74" s="33"/>
    </row>
    <row r="75" spans="1:7" ht="15" customHeight="1" x14ac:dyDescent="0.3">
      <c r="A75" s="33"/>
      <c r="B75" s="33"/>
      <c r="C75" s="33"/>
      <c r="D75" s="33"/>
      <c r="E75" s="33"/>
      <c r="F75" s="33"/>
      <c r="G75" s="33"/>
    </row>
    <row r="76" spans="1:7" ht="15" customHeight="1" x14ac:dyDescent="0.3">
      <c r="A76" s="33"/>
      <c r="B76" s="33"/>
      <c r="C76" s="33"/>
      <c r="D76" s="33"/>
      <c r="E76" s="33"/>
      <c r="F76" s="33"/>
      <c r="G76" s="33"/>
    </row>
    <row r="77" spans="1:7" ht="15" customHeight="1" x14ac:dyDescent="0.3">
      <c r="A77" s="33"/>
      <c r="B77" s="33"/>
      <c r="C77" s="33"/>
      <c r="D77" s="33"/>
      <c r="E77" s="33"/>
      <c r="F77" s="33"/>
      <c r="G77" s="33"/>
    </row>
    <row r="78" spans="1:7" ht="15" customHeight="1" x14ac:dyDescent="0.3">
      <c r="A78" s="33"/>
      <c r="B78" s="33"/>
      <c r="C78" s="33"/>
      <c r="D78" s="33"/>
      <c r="E78" s="33"/>
      <c r="F78" s="33"/>
      <c r="G78" s="33"/>
    </row>
    <row r="79" spans="1:7" ht="15" customHeight="1" x14ac:dyDescent="0.3">
      <c r="A79" s="33"/>
      <c r="B79" s="33"/>
      <c r="C79" s="33"/>
      <c r="D79" s="33"/>
      <c r="E79" s="33"/>
      <c r="F79" s="33"/>
      <c r="G79" s="33"/>
    </row>
    <row r="80" spans="1:7" ht="15" customHeight="1" x14ac:dyDescent="0.3">
      <c r="A80" s="33"/>
      <c r="B80" s="33"/>
      <c r="C80" s="33"/>
      <c r="D80" s="33"/>
      <c r="E80" s="33"/>
      <c r="F80" s="33"/>
      <c r="G80" s="33"/>
    </row>
    <row r="81" spans="1:7" ht="15" customHeight="1" x14ac:dyDescent="0.3">
      <c r="A81" s="33"/>
      <c r="B81" s="33"/>
      <c r="C81" s="33"/>
      <c r="D81" s="33"/>
      <c r="E81" s="33"/>
      <c r="F81" s="33"/>
      <c r="G81" s="33"/>
    </row>
    <row r="82" spans="1:7" ht="15" customHeight="1" x14ac:dyDescent="0.3">
      <c r="A82" s="33"/>
      <c r="B82" s="33"/>
      <c r="C82" s="33"/>
      <c r="D82" s="33"/>
      <c r="E82" s="33"/>
      <c r="F82" s="33"/>
      <c r="G82" s="33"/>
    </row>
    <row r="83" spans="1:7" ht="15" customHeight="1" x14ac:dyDescent="0.3">
      <c r="A83" s="33"/>
      <c r="B83" s="33"/>
      <c r="C83" s="33"/>
      <c r="D83" s="33"/>
      <c r="E83" s="33"/>
      <c r="F83" s="33"/>
      <c r="G83" s="33"/>
    </row>
    <row r="84" spans="1:7" ht="15" customHeight="1" x14ac:dyDescent="0.3">
      <c r="A84" s="33"/>
      <c r="B84" s="33"/>
      <c r="C84" s="33"/>
      <c r="D84" s="33"/>
      <c r="E84" s="33"/>
      <c r="F84" s="33"/>
      <c r="G84" s="33"/>
    </row>
    <row r="85" spans="1:7" ht="15" customHeight="1" x14ac:dyDescent="0.3">
      <c r="A85" s="33"/>
      <c r="B85" s="33"/>
      <c r="C85" s="33"/>
      <c r="D85" s="33"/>
      <c r="E85" s="33"/>
      <c r="F85" s="33"/>
      <c r="G85" s="33"/>
    </row>
    <row r="86" spans="1:7" ht="15" customHeight="1" x14ac:dyDescent="0.3">
      <c r="A86" s="33"/>
      <c r="B86" s="33"/>
      <c r="C86" s="33"/>
      <c r="D86" s="33"/>
      <c r="E86" s="33"/>
      <c r="F86" s="33"/>
      <c r="G86" s="33"/>
    </row>
    <row r="87" spans="1:7" ht="15" customHeight="1" x14ac:dyDescent="0.3">
      <c r="A87" s="33"/>
      <c r="B87" s="33"/>
      <c r="C87" s="33"/>
      <c r="D87" s="33"/>
      <c r="E87" s="33"/>
      <c r="F87" s="33"/>
      <c r="G87" s="33"/>
    </row>
    <row r="88" spans="1:7" ht="15" customHeight="1" x14ac:dyDescent="0.3">
      <c r="A88" s="33"/>
      <c r="B88" s="33"/>
      <c r="C88" s="33"/>
      <c r="D88" s="33"/>
      <c r="E88" s="33"/>
      <c r="F88" s="33"/>
      <c r="G88" s="33"/>
    </row>
    <row r="89" spans="1:7" ht="15" customHeight="1" x14ac:dyDescent="0.3">
      <c r="A89" s="33"/>
      <c r="B89" s="33"/>
      <c r="C89" s="33"/>
      <c r="D89" s="33"/>
      <c r="E89" s="33"/>
      <c r="F89" s="33"/>
      <c r="G89" s="33"/>
    </row>
    <row r="90" spans="1:7" ht="15" customHeight="1" x14ac:dyDescent="0.3">
      <c r="A90" s="33"/>
      <c r="B90" s="33"/>
      <c r="C90" s="33"/>
      <c r="D90" s="33"/>
      <c r="E90" s="33"/>
      <c r="F90" s="33"/>
      <c r="G90" s="33"/>
    </row>
    <row r="91" spans="1:7" ht="15" customHeight="1" x14ac:dyDescent="0.3">
      <c r="A91" s="33"/>
      <c r="B91" s="33"/>
      <c r="C91" s="33"/>
      <c r="D91" s="33"/>
      <c r="E91" s="33"/>
      <c r="F91" s="33"/>
      <c r="G91" s="33"/>
    </row>
    <row r="92" spans="1:7" ht="15" customHeight="1" x14ac:dyDescent="0.3">
      <c r="A92" s="33"/>
      <c r="B92" s="33"/>
      <c r="C92" s="33"/>
      <c r="D92" s="33"/>
      <c r="E92" s="33"/>
      <c r="F92" s="33"/>
      <c r="G92" s="33"/>
    </row>
    <row r="93" spans="1:7" ht="15" customHeight="1" x14ac:dyDescent="0.3">
      <c r="A93" s="33"/>
      <c r="B93" s="33"/>
      <c r="C93" s="33"/>
      <c r="D93" s="33"/>
      <c r="E93" s="33"/>
      <c r="F93" s="33"/>
      <c r="G93" s="33"/>
    </row>
    <row r="94" spans="1:7" ht="15" customHeight="1" x14ac:dyDescent="0.3">
      <c r="A94" s="33"/>
      <c r="B94" s="33"/>
      <c r="C94" s="33"/>
      <c r="D94" s="33"/>
      <c r="E94" s="33"/>
      <c r="F94" s="33"/>
      <c r="G94" s="33"/>
    </row>
    <row r="95" spans="1:7" ht="15" customHeight="1" x14ac:dyDescent="0.3">
      <c r="A95" s="33"/>
      <c r="B95" s="33"/>
      <c r="C95" s="33"/>
      <c r="D95" s="33"/>
      <c r="E95" s="33"/>
      <c r="F95" s="33"/>
      <c r="G95" s="33"/>
    </row>
    <row r="96" spans="1:7" ht="15" customHeight="1" x14ac:dyDescent="0.3">
      <c r="A96" s="33"/>
      <c r="B96" s="33"/>
      <c r="C96" s="33"/>
      <c r="D96" s="33"/>
      <c r="E96" s="33"/>
      <c r="F96" s="33"/>
      <c r="G96" s="33"/>
    </row>
    <row r="97" spans="1:7" ht="15" customHeight="1" x14ac:dyDescent="0.3">
      <c r="A97" s="33"/>
      <c r="B97" s="33"/>
      <c r="C97" s="33"/>
      <c r="D97" s="33"/>
      <c r="E97" s="33"/>
      <c r="F97" s="33"/>
      <c r="G97" s="33"/>
    </row>
    <row r="98" spans="1:7" ht="15" customHeight="1" x14ac:dyDescent="0.3">
      <c r="A98" s="33"/>
      <c r="B98" s="33"/>
      <c r="C98" s="33"/>
      <c r="D98" s="33"/>
      <c r="E98" s="33"/>
      <c r="F98" s="33"/>
      <c r="G98" s="33"/>
    </row>
    <row r="99" spans="1:7" ht="15" customHeight="1" x14ac:dyDescent="0.3">
      <c r="A99" s="33"/>
      <c r="B99" s="33"/>
      <c r="C99" s="33"/>
      <c r="D99" s="33"/>
      <c r="E99" s="33"/>
      <c r="F99" s="33"/>
      <c r="G99" s="33"/>
    </row>
    <row r="100" spans="1:7" ht="15" customHeight="1" x14ac:dyDescent="0.3">
      <c r="A100" s="33"/>
      <c r="B100" s="33"/>
      <c r="C100" s="33"/>
      <c r="D100" s="33"/>
      <c r="E100" s="33"/>
      <c r="F100" s="33"/>
      <c r="G100" s="33"/>
    </row>
    <row r="101" spans="1:7" ht="15" customHeight="1" x14ac:dyDescent="0.3">
      <c r="A101" s="33"/>
      <c r="B101" s="33"/>
      <c r="C101" s="33"/>
      <c r="D101" s="33"/>
      <c r="E101" s="33"/>
      <c r="F101" s="33"/>
      <c r="G101" s="33"/>
    </row>
    <row r="102" spans="1:7" ht="15" customHeight="1" x14ac:dyDescent="0.3">
      <c r="A102" s="33"/>
      <c r="B102" s="33"/>
      <c r="C102" s="33"/>
      <c r="D102" s="33"/>
      <c r="E102" s="33"/>
      <c r="F102" s="33"/>
      <c r="G102" s="33"/>
    </row>
    <row r="103" spans="1:7" ht="15" customHeight="1" x14ac:dyDescent="0.3">
      <c r="A103" s="33"/>
      <c r="B103" s="33"/>
      <c r="C103" s="33"/>
      <c r="D103" s="33"/>
      <c r="E103" s="33"/>
      <c r="F103" s="33"/>
      <c r="G103" s="33"/>
    </row>
    <row r="104" spans="1:7" ht="15" customHeight="1" x14ac:dyDescent="0.3">
      <c r="A104" s="33"/>
      <c r="B104" s="33"/>
      <c r="C104" s="33"/>
      <c r="D104" s="33"/>
      <c r="E104" s="33"/>
      <c r="F104" s="33"/>
      <c r="G104" s="33"/>
    </row>
    <row r="105" spans="1:7" ht="15" customHeight="1" x14ac:dyDescent="0.3">
      <c r="A105" s="33"/>
      <c r="B105" s="33"/>
      <c r="C105" s="33"/>
      <c r="D105" s="33"/>
      <c r="E105" s="33"/>
      <c r="F105" s="33"/>
      <c r="G105" s="33"/>
    </row>
    <row r="106" spans="1:7" ht="15" customHeight="1" x14ac:dyDescent="0.3">
      <c r="A106" s="33"/>
      <c r="B106" s="33"/>
      <c r="C106" s="33"/>
      <c r="D106" s="33"/>
      <c r="E106" s="33"/>
      <c r="F106" s="33"/>
      <c r="G106" s="33"/>
    </row>
    <row r="107" spans="1:7" ht="15" customHeight="1" x14ac:dyDescent="0.3">
      <c r="A107" s="33"/>
      <c r="B107" s="33"/>
      <c r="C107" s="33"/>
      <c r="D107" s="33"/>
      <c r="E107" s="33"/>
      <c r="F107" s="33"/>
      <c r="G107" s="33"/>
    </row>
    <row r="108" spans="1:7" ht="15" customHeight="1" x14ac:dyDescent="0.3">
      <c r="A108" s="33"/>
      <c r="B108" s="33"/>
      <c r="C108" s="33"/>
      <c r="D108" s="33"/>
      <c r="E108" s="33"/>
      <c r="F108" s="33"/>
      <c r="G108" s="33"/>
    </row>
    <row r="109" spans="1:7" ht="15" customHeight="1" x14ac:dyDescent="0.3">
      <c r="A109" s="33"/>
      <c r="B109" s="33"/>
      <c r="C109" s="33"/>
      <c r="D109" s="33"/>
      <c r="E109" s="33"/>
      <c r="F109" s="33"/>
      <c r="G109" s="33"/>
    </row>
    <row r="110" spans="1:7" ht="15" customHeight="1" x14ac:dyDescent="0.3">
      <c r="A110" s="33"/>
      <c r="B110" s="33"/>
      <c r="C110" s="33"/>
      <c r="D110" s="33"/>
      <c r="E110" s="33"/>
      <c r="F110" s="33"/>
      <c r="G110" s="33"/>
    </row>
    <row r="111" spans="1:7" ht="15" customHeight="1" x14ac:dyDescent="0.3">
      <c r="A111" s="33"/>
      <c r="B111" s="33"/>
      <c r="C111" s="33"/>
      <c r="D111" s="33"/>
      <c r="E111" s="33"/>
      <c r="F111" s="33"/>
      <c r="G111" s="33"/>
    </row>
    <row r="112" spans="1:7" ht="15" customHeight="1" x14ac:dyDescent="0.3">
      <c r="A112" s="33"/>
      <c r="B112" s="33"/>
      <c r="C112" s="33"/>
      <c r="D112" s="33"/>
      <c r="E112" s="33"/>
      <c r="F112" s="33"/>
      <c r="G112" s="33"/>
    </row>
    <row r="113" spans="1:7" ht="15" customHeight="1" x14ac:dyDescent="0.3">
      <c r="A113" s="33"/>
      <c r="B113" s="33"/>
      <c r="C113" s="33"/>
      <c r="D113" s="33"/>
      <c r="E113" s="33"/>
      <c r="F113" s="33"/>
      <c r="G113" s="33"/>
    </row>
    <row r="114" spans="1:7" ht="15" customHeight="1" x14ac:dyDescent="0.3">
      <c r="A114" s="33"/>
      <c r="B114" s="33"/>
      <c r="C114" s="33"/>
      <c r="D114" s="33"/>
      <c r="E114" s="33"/>
      <c r="F114" s="33"/>
      <c r="G114" s="33"/>
    </row>
    <row r="115" spans="1:7" ht="15" customHeight="1" x14ac:dyDescent="0.3">
      <c r="A115" s="33"/>
      <c r="B115" s="33"/>
      <c r="C115" s="33"/>
      <c r="D115" s="33"/>
      <c r="E115" s="33"/>
      <c r="F115" s="33"/>
      <c r="G115" s="33"/>
    </row>
    <row r="116" spans="1:7" ht="15" customHeight="1" x14ac:dyDescent="0.3">
      <c r="A116" s="33"/>
      <c r="B116" s="33"/>
      <c r="C116" s="33"/>
      <c r="D116" s="33"/>
      <c r="E116" s="33"/>
      <c r="F116" s="33"/>
      <c r="G116" s="33"/>
    </row>
    <row r="117" spans="1:7" ht="15" customHeight="1" x14ac:dyDescent="0.3">
      <c r="A117" s="33"/>
      <c r="B117" s="33"/>
      <c r="C117" s="33"/>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5" x14ac:dyDescent="0.25"/>
  <cols>
    <col min="1" max="7" width="15.58203125" customWidth="1"/>
    <col min="8" max="9" width="5.58203125" customWidth="1"/>
  </cols>
  <sheetData>
    <row r="1" spans="1:9" s="7" customFormat="1" ht="15" customHeight="1" x14ac:dyDescent="0.3">
      <c r="A1" s="251" t="s">
        <v>259</v>
      </c>
      <c r="B1" s="252"/>
      <c r="C1" s="252"/>
      <c r="D1" s="252"/>
      <c r="E1" s="252"/>
      <c r="F1" s="252"/>
      <c r="G1" s="253"/>
      <c r="I1" s="9"/>
    </row>
    <row r="2" spans="1:9" s="7" customFormat="1" ht="15" customHeight="1" thickBot="1" x14ac:dyDescent="0.35">
      <c r="A2" s="254" t="s">
        <v>44</v>
      </c>
      <c r="B2" s="255"/>
      <c r="C2" s="255"/>
      <c r="D2" s="255"/>
      <c r="E2" s="255"/>
      <c r="F2" s="255"/>
      <c r="G2" s="256"/>
      <c r="I2" s="10"/>
    </row>
    <row r="3" spans="1:9" ht="15" customHeight="1" x14ac:dyDescent="0.25"/>
    <row r="4" spans="1:9" s="41" customFormat="1" ht="15" customHeight="1" x14ac:dyDescent="0.25">
      <c r="A4" s="257" t="s">
        <v>157</v>
      </c>
      <c r="B4" s="258"/>
      <c r="C4" s="258"/>
      <c r="D4" s="258"/>
      <c r="E4" s="258"/>
      <c r="F4" s="258"/>
      <c r="G4" s="259"/>
    </row>
    <row r="5" spans="1:9" s="41" customFormat="1" ht="15" customHeight="1" x14ac:dyDescent="0.25">
      <c r="A5" s="260"/>
      <c r="B5" s="261"/>
      <c r="C5" s="261"/>
      <c r="D5" s="261"/>
      <c r="E5" s="261"/>
      <c r="F5" s="261"/>
      <c r="G5" s="262"/>
    </row>
    <row r="6" spans="1:9" s="41" customFormat="1" ht="15" customHeight="1" x14ac:dyDescent="0.25">
      <c r="A6" s="260"/>
      <c r="B6" s="261"/>
      <c r="C6" s="261"/>
      <c r="D6" s="261"/>
      <c r="E6" s="261"/>
      <c r="F6" s="261"/>
      <c r="G6" s="262"/>
    </row>
    <row r="7" spans="1:9" s="41" customFormat="1" ht="15" customHeight="1" x14ac:dyDescent="0.25">
      <c r="A7" s="260"/>
      <c r="B7" s="261"/>
      <c r="C7" s="261"/>
      <c r="D7" s="261"/>
      <c r="E7" s="261"/>
      <c r="F7" s="261"/>
      <c r="G7" s="262"/>
    </row>
    <row r="8" spans="1:9" ht="15" customHeight="1" x14ac:dyDescent="0.25">
      <c r="A8" s="263"/>
      <c r="B8" s="264"/>
      <c r="C8" s="264"/>
      <c r="D8" s="264"/>
      <c r="E8" s="264"/>
      <c r="F8" s="264"/>
      <c r="G8" s="265"/>
    </row>
    <row r="9" spans="1:9" x14ac:dyDescent="0.25">
      <c r="A9" s="48" t="s">
        <v>53</v>
      </c>
      <c r="B9" s="237" t="s">
        <v>45</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9358B-8573-4757-8062-0E35BB54FD0B}">
  <dimension ref="A1:I69"/>
  <sheetViews>
    <sheetView zoomScaleNormal="100" workbookViewId="0">
      <pane xSplit="1" ySplit="2" topLeftCell="B4" activePane="bottomRight" state="frozen"/>
      <selection pane="topRight" activeCell="B1" sqref="B1"/>
      <selection pane="bottomLeft" activeCell="A3" sqref="A3"/>
      <selection pane="bottomRight" activeCell="I1" sqref="I1"/>
    </sheetView>
  </sheetViews>
  <sheetFormatPr defaultRowHeight="15" x14ac:dyDescent="0.25"/>
  <cols>
    <col min="1" max="1" width="5.58203125" style="46" customWidth="1"/>
    <col min="2" max="2" width="35.58203125" customWidth="1"/>
    <col min="3" max="3" width="12" customWidth="1"/>
    <col min="4" max="4" width="12.25" customWidth="1"/>
    <col min="5" max="7" width="10.6640625"/>
    <col min="8" max="9" width="5.58203125" customWidth="1"/>
  </cols>
  <sheetData>
    <row r="1" spans="1:9" s="7" customFormat="1" ht="15" customHeight="1" x14ac:dyDescent="0.3">
      <c r="A1" s="251" t="str">
        <f>Registration!A1</f>
        <v>144th IEEE 802.15 WSN Session</v>
      </c>
      <c r="B1" s="252"/>
      <c r="C1" s="252"/>
      <c r="D1" s="252"/>
      <c r="E1" s="252"/>
      <c r="F1" s="252"/>
      <c r="G1" s="253"/>
      <c r="I1" s="9"/>
    </row>
    <row r="2" spans="1:9" s="7" customFormat="1" ht="15" customHeight="1" thickBot="1" x14ac:dyDescent="0.35">
      <c r="A2" s="266" t="s">
        <v>200</v>
      </c>
      <c r="B2" s="267"/>
      <c r="C2" s="267"/>
      <c r="D2" s="267"/>
      <c r="E2" s="267"/>
      <c r="F2" s="267"/>
      <c r="G2" s="268"/>
      <c r="I2" s="10"/>
    </row>
    <row r="3" spans="1:9" x14ac:dyDescent="0.25">
      <c r="A3" s="44"/>
      <c r="B3" s="41"/>
      <c r="C3" s="41"/>
      <c r="D3" s="40"/>
      <c r="E3" s="40"/>
      <c r="F3" s="40"/>
      <c r="G3" s="40"/>
    </row>
    <row r="4" spans="1:9" x14ac:dyDescent="0.25">
      <c r="A4" s="44"/>
      <c r="B4" s="41"/>
      <c r="C4" s="41"/>
      <c r="D4" s="40"/>
      <c r="E4" s="40"/>
      <c r="F4" s="40"/>
      <c r="G4" s="40"/>
    </row>
    <row r="5" spans="1:9" x14ac:dyDescent="0.25">
      <c r="A5" s="44"/>
      <c r="B5" s="41"/>
      <c r="C5" s="41"/>
      <c r="D5" s="40"/>
      <c r="E5" s="40"/>
      <c r="F5" s="40"/>
      <c r="G5" s="40"/>
    </row>
    <row r="6" spans="1:9" x14ac:dyDescent="0.25">
      <c r="A6" s="44"/>
      <c r="B6" s="41"/>
      <c r="C6" s="41"/>
      <c r="D6" s="41"/>
      <c r="E6" s="40"/>
      <c r="F6" s="40"/>
      <c r="G6" s="40"/>
    </row>
    <row r="7" spans="1:9" x14ac:dyDescent="0.25">
      <c r="A7" s="44"/>
      <c r="B7" s="41"/>
      <c r="C7" s="41"/>
      <c r="D7" s="40"/>
      <c r="E7" s="40"/>
      <c r="F7" s="40"/>
      <c r="G7" s="40"/>
    </row>
    <row r="8" spans="1:9" x14ac:dyDescent="0.25">
      <c r="A8" s="44"/>
      <c r="B8" s="41"/>
      <c r="C8" s="41"/>
      <c r="D8" s="40"/>
      <c r="E8" s="40"/>
      <c r="F8" s="40"/>
      <c r="G8" s="40"/>
    </row>
    <row r="9" spans="1:9" x14ac:dyDescent="0.25">
      <c r="A9" s="44"/>
      <c r="B9" s="42"/>
      <c r="C9" s="73"/>
      <c r="D9" s="40"/>
      <c r="E9" s="40"/>
      <c r="F9" s="40"/>
      <c r="G9" s="40"/>
    </row>
    <row r="10" spans="1:9" x14ac:dyDescent="0.25">
      <c r="A10" s="44"/>
      <c r="B10" s="42"/>
      <c r="C10" s="73"/>
      <c r="D10" s="40"/>
      <c r="E10" s="40"/>
      <c r="F10" s="40"/>
      <c r="G10" s="40"/>
    </row>
    <row r="11" spans="1:9" x14ac:dyDescent="0.25">
      <c r="A11" s="44"/>
      <c r="B11" s="42"/>
      <c r="C11" s="73"/>
      <c r="D11" s="40"/>
      <c r="E11" s="40"/>
      <c r="F11" s="40"/>
      <c r="G11" s="40"/>
    </row>
    <row r="12" spans="1:9" x14ac:dyDescent="0.25">
      <c r="A12" s="44"/>
      <c r="B12" s="42"/>
      <c r="C12" s="73"/>
      <c r="D12" s="40"/>
      <c r="E12" s="40"/>
      <c r="F12" s="40"/>
      <c r="G12" s="40"/>
    </row>
    <row r="13" spans="1:9" x14ac:dyDescent="0.25">
      <c r="A13" s="44"/>
      <c r="B13" s="42"/>
      <c r="C13" s="73"/>
      <c r="D13" s="40"/>
      <c r="E13" s="40"/>
      <c r="F13" s="40"/>
      <c r="G13" s="40"/>
    </row>
    <row r="14" spans="1:9" x14ac:dyDescent="0.25">
      <c r="A14" s="45"/>
      <c r="B14" s="42"/>
      <c r="C14" s="73"/>
      <c r="D14" s="40"/>
      <c r="E14" s="40"/>
      <c r="F14" s="40"/>
      <c r="G14" s="40"/>
    </row>
    <row r="15" spans="1:9" x14ac:dyDescent="0.25">
      <c r="A15" s="45"/>
      <c r="B15" s="42"/>
      <c r="C15" s="73"/>
      <c r="D15" s="40"/>
      <c r="E15" s="40"/>
      <c r="F15" s="40"/>
      <c r="G15" s="40"/>
    </row>
    <row r="16" spans="1:9" x14ac:dyDescent="0.25">
      <c r="A16" s="44"/>
      <c r="B16" s="42"/>
      <c r="C16" s="73"/>
      <c r="D16" s="40"/>
      <c r="E16" s="40"/>
      <c r="F16" s="40"/>
      <c r="G16" s="40"/>
    </row>
    <row r="17" spans="1:7" x14ac:dyDescent="0.25">
      <c r="A17" s="44"/>
      <c r="B17" s="41"/>
      <c r="C17" s="41"/>
      <c r="D17" s="40"/>
      <c r="E17" s="40"/>
      <c r="F17" s="40"/>
      <c r="G17" s="40"/>
    </row>
    <row r="18" spans="1:7" x14ac:dyDescent="0.25">
      <c r="A18" s="44"/>
      <c r="B18" s="41"/>
      <c r="C18" s="41"/>
      <c r="D18" s="40"/>
      <c r="E18" s="40"/>
      <c r="F18" s="40"/>
      <c r="G18" s="40"/>
    </row>
    <row r="19" spans="1:7" x14ac:dyDescent="0.25">
      <c r="A19" s="45"/>
      <c r="B19" s="41"/>
      <c r="C19" s="41"/>
      <c r="D19" s="40"/>
      <c r="E19" s="40"/>
      <c r="F19" s="40"/>
      <c r="G19" s="40"/>
    </row>
    <row r="20" spans="1:7" x14ac:dyDescent="0.25">
      <c r="A20" s="45"/>
      <c r="B20" s="41"/>
      <c r="C20" s="41"/>
      <c r="D20" s="40"/>
      <c r="E20" s="40"/>
      <c r="F20" s="40"/>
      <c r="G20" s="40"/>
    </row>
    <row r="21" spans="1:7" x14ac:dyDescent="0.25">
      <c r="A21" s="45"/>
      <c r="B21" s="41"/>
      <c r="C21" s="41"/>
      <c r="D21" s="40"/>
      <c r="E21" s="40"/>
      <c r="F21" s="40"/>
      <c r="G21" s="40"/>
    </row>
    <row r="22" spans="1:7" x14ac:dyDescent="0.25">
      <c r="A22" s="45"/>
      <c r="B22" s="41"/>
      <c r="C22" s="41"/>
      <c r="D22" s="40"/>
      <c r="E22" s="40"/>
      <c r="F22" s="40"/>
      <c r="G22" s="40"/>
    </row>
    <row r="23" spans="1:7" x14ac:dyDescent="0.25">
      <c r="A23" s="45"/>
      <c r="B23" s="41"/>
      <c r="C23" s="41"/>
      <c r="D23" s="40"/>
      <c r="E23" s="40"/>
      <c r="F23" s="40"/>
      <c r="G23" s="40"/>
    </row>
    <row r="24" spans="1:7" x14ac:dyDescent="0.25">
      <c r="A24" s="45"/>
      <c r="B24" s="41"/>
      <c r="C24" s="41"/>
      <c r="D24" s="40"/>
      <c r="E24" s="40"/>
      <c r="F24" s="40"/>
      <c r="G24" s="40"/>
    </row>
    <row r="25" spans="1:7" x14ac:dyDescent="0.25">
      <c r="A25" s="45"/>
      <c r="B25" s="41"/>
      <c r="C25" s="41"/>
      <c r="D25" s="40"/>
      <c r="E25" s="40"/>
      <c r="F25" s="40"/>
      <c r="G25" s="40"/>
    </row>
    <row r="26" spans="1:7" x14ac:dyDescent="0.25">
      <c r="A26" s="45"/>
      <c r="B26" s="41"/>
      <c r="C26" s="41"/>
      <c r="D26" s="40"/>
      <c r="E26" s="40"/>
      <c r="F26" s="40"/>
      <c r="G26" s="40"/>
    </row>
    <row r="27" spans="1:7" x14ac:dyDescent="0.25">
      <c r="A27" s="45"/>
      <c r="B27" s="41"/>
      <c r="C27" s="41"/>
      <c r="D27" s="40"/>
      <c r="E27" s="40"/>
      <c r="F27" s="40"/>
      <c r="G27" s="40"/>
    </row>
    <row r="28" spans="1:7" x14ac:dyDescent="0.25">
      <c r="A28" s="45"/>
      <c r="B28" s="41"/>
      <c r="C28" s="41"/>
      <c r="D28" s="40"/>
      <c r="E28" s="40"/>
      <c r="F28" s="40"/>
      <c r="G28" s="40"/>
    </row>
    <row r="29" spans="1:7" x14ac:dyDescent="0.25">
      <c r="A29" s="45"/>
      <c r="B29" s="41"/>
      <c r="C29" s="41"/>
      <c r="D29" s="40"/>
      <c r="E29" s="40"/>
      <c r="F29" s="40"/>
      <c r="G29" s="40"/>
    </row>
    <row r="30" spans="1:7" x14ac:dyDescent="0.25">
      <c r="A30" s="44"/>
      <c r="B30" s="41"/>
      <c r="C30" s="41"/>
      <c r="D30" s="40"/>
      <c r="E30" s="40"/>
      <c r="F30" s="40"/>
      <c r="G30" s="40"/>
    </row>
    <row r="31" spans="1:7" x14ac:dyDescent="0.25">
      <c r="A31" s="45"/>
      <c r="B31" s="41"/>
      <c r="C31" s="41"/>
      <c r="D31" s="40"/>
      <c r="E31" s="40"/>
      <c r="F31" s="40"/>
      <c r="G31" s="40"/>
    </row>
    <row r="32" spans="1:7" x14ac:dyDescent="0.25">
      <c r="A32" s="44"/>
      <c r="B32" s="41"/>
      <c r="C32" s="41"/>
      <c r="D32" s="40"/>
      <c r="E32" s="40"/>
      <c r="F32" s="40"/>
      <c r="G32" s="40"/>
    </row>
    <row r="33" spans="1:7" x14ac:dyDescent="0.25">
      <c r="A33" s="44"/>
      <c r="B33" s="41"/>
      <c r="C33" s="41"/>
      <c r="D33" s="40"/>
      <c r="E33" s="40"/>
      <c r="F33" s="40"/>
      <c r="G33" s="40"/>
    </row>
    <row r="34" spans="1:7" x14ac:dyDescent="0.25">
      <c r="A34" s="44"/>
      <c r="B34" s="41"/>
      <c r="C34" s="41"/>
      <c r="D34" s="40"/>
      <c r="E34" s="40"/>
      <c r="F34" s="40"/>
      <c r="G34" s="40"/>
    </row>
    <row r="35" spans="1:7" x14ac:dyDescent="0.25">
      <c r="A35" s="44"/>
      <c r="B35" s="43"/>
      <c r="C35" s="41"/>
      <c r="D35" s="41"/>
      <c r="E35" s="40"/>
      <c r="F35" s="40"/>
      <c r="G35" s="40"/>
    </row>
    <row r="36" spans="1:7" x14ac:dyDescent="0.25">
      <c r="A36" s="44"/>
      <c r="B36" s="43"/>
      <c r="C36" s="62"/>
      <c r="D36" s="62"/>
      <c r="E36" s="40"/>
      <c r="F36" s="40"/>
      <c r="G36" s="40"/>
    </row>
    <row r="37" spans="1:7" x14ac:dyDescent="0.25">
      <c r="A37" s="44"/>
      <c r="B37" s="80"/>
      <c r="C37" s="62"/>
      <c r="D37" s="62"/>
      <c r="E37" s="40"/>
      <c r="F37" s="40"/>
      <c r="G37" s="40"/>
    </row>
    <row r="38" spans="1:7" x14ac:dyDescent="0.25">
      <c r="A38" s="44"/>
      <c r="B38" s="80"/>
      <c r="C38" s="62"/>
      <c r="D38" s="62"/>
      <c r="E38" s="40"/>
      <c r="F38" s="40"/>
      <c r="G38" s="40"/>
    </row>
    <row r="39" spans="1:7" x14ac:dyDescent="0.25">
      <c r="A39" s="44"/>
      <c r="B39" s="80"/>
      <c r="C39" s="62"/>
      <c r="D39" s="62"/>
      <c r="E39" s="40"/>
      <c r="F39" s="40"/>
      <c r="G39" s="40"/>
    </row>
    <row r="40" spans="1:7" x14ac:dyDescent="0.25">
      <c r="A40" s="44"/>
      <c r="B40" s="79"/>
      <c r="C40" s="62"/>
      <c r="D40" s="62"/>
      <c r="E40" s="40"/>
      <c r="F40" s="40"/>
      <c r="G40" s="40"/>
    </row>
    <row r="41" spans="1:7" x14ac:dyDescent="0.25">
      <c r="A41" s="44"/>
      <c r="B41" s="41"/>
      <c r="C41" s="41"/>
      <c r="D41" s="40"/>
      <c r="E41" s="40"/>
      <c r="F41" s="40"/>
      <c r="G41" s="40"/>
    </row>
    <row r="42" spans="1:7" x14ac:dyDescent="0.25">
      <c r="A42" s="44"/>
      <c r="B42" s="41"/>
      <c r="C42" s="40"/>
      <c r="D42" s="40"/>
      <c r="E42" s="40"/>
      <c r="F42" s="40"/>
      <c r="G42" s="40"/>
    </row>
    <row r="43" spans="1:7" ht="17.399999999999999" x14ac:dyDescent="0.3">
      <c r="B43" s="33"/>
    </row>
    <row r="44" spans="1:7" ht="20.399999999999999" x14ac:dyDescent="0.35">
      <c r="A44" s="47"/>
      <c r="C44" s="35"/>
    </row>
    <row r="45" spans="1:7" ht="17.399999999999999" x14ac:dyDescent="0.3">
      <c r="B45" s="33"/>
    </row>
    <row r="46" spans="1:7" ht="17.399999999999999" x14ac:dyDescent="0.3">
      <c r="B46" s="33"/>
      <c r="C46" s="34"/>
    </row>
    <row r="47" spans="1:7" ht="17.399999999999999" x14ac:dyDescent="0.3">
      <c r="B47" s="33"/>
      <c r="C47" s="34"/>
    </row>
    <row r="48" spans="1:7" ht="17.399999999999999" x14ac:dyDescent="0.3">
      <c r="B48" s="33"/>
      <c r="C48" s="34"/>
    </row>
    <row r="49" spans="2:3" ht="17.399999999999999" x14ac:dyDescent="0.3">
      <c r="B49" s="33"/>
      <c r="C49" s="34"/>
    </row>
    <row r="50" spans="2:3" ht="17.399999999999999" x14ac:dyDescent="0.3">
      <c r="C50" s="34"/>
    </row>
    <row r="51" spans="2:3" ht="17.399999999999999" x14ac:dyDescent="0.3">
      <c r="B51" s="33"/>
      <c r="C51" s="34"/>
    </row>
    <row r="52" spans="2:3" ht="17.399999999999999" x14ac:dyDescent="0.3">
      <c r="B52" s="33"/>
      <c r="C52" s="34"/>
    </row>
    <row r="53" spans="2:3" ht="17.399999999999999" x14ac:dyDescent="0.3">
      <c r="C53" s="34"/>
    </row>
    <row r="54" spans="2:3" ht="17.399999999999999" x14ac:dyDescent="0.3">
      <c r="B54" s="33"/>
      <c r="C54" s="35"/>
    </row>
    <row r="55" spans="2:3" ht="17.399999999999999" x14ac:dyDescent="0.3">
      <c r="B55" s="33"/>
      <c r="C55" s="34"/>
    </row>
    <row r="56" spans="2:3" ht="17.399999999999999" x14ac:dyDescent="0.3">
      <c r="C56" s="34"/>
    </row>
    <row r="57" spans="2:3" ht="17.399999999999999" x14ac:dyDescent="0.3">
      <c r="B57" s="33"/>
      <c r="C57" s="34"/>
    </row>
    <row r="58" spans="2:3" ht="17.399999999999999" x14ac:dyDescent="0.3">
      <c r="C58" s="34"/>
    </row>
    <row r="59" spans="2:3" ht="17.399999999999999" x14ac:dyDescent="0.3">
      <c r="B59" s="33"/>
      <c r="C59" s="34"/>
    </row>
    <row r="60" spans="2:3" ht="17.399999999999999" x14ac:dyDescent="0.3">
      <c r="C60" s="34"/>
    </row>
    <row r="61" spans="2:3" ht="17.399999999999999" x14ac:dyDescent="0.3">
      <c r="B61" s="33"/>
      <c r="C61" s="34"/>
    </row>
    <row r="62" spans="2:3" ht="17.399999999999999" x14ac:dyDescent="0.3">
      <c r="B62" s="33"/>
      <c r="C62" s="34"/>
    </row>
    <row r="63" spans="2:3" ht="17.399999999999999" x14ac:dyDescent="0.3">
      <c r="C63" s="34"/>
    </row>
    <row r="64" spans="2:3" ht="17.399999999999999" x14ac:dyDescent="0.3">
      <c r="B64" s="33"/>
      <c r="C64" s="34"/>
    </row>
    <row r="65" spans="2:3" ht="17.399999999999999" x14ac:dyDescent="0.3">
      <c r="C65" s="34"/>
    </row>
    <row r="66" spans="2:3" ht="17.399999999999999" x14ac:dyDescent="0.3">
      <c r="B66" s="33"/>
      <c r="C66" s="34"/>
    </row>
    <row r="67" spans="2:3" ht="17.399999999999999" x14ac:dyDescent="0.3">
      <c r="C67" s="34"/>
    </row>
    <row r="68" spans="2:3" ht="17.399999999999999" x14ac:dyDescent="0.3">
      <c r="C68" s="34"/>
    </row>
    <row r="69" spans="2:3" ht="17.399999999999999" x14ac:dyDescent="0.3">
      <c r="C69" s="34"/>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0"/>
  <sheetViews>
    <sheetView tabSelected="1" zoomScaleNormal="100" workbookViewId="0">
      <pane xSplit="1" ySplit="3" topLeftCell="B4" activePane="bottomRight" state="frozen"/>
      <selection pane="topRight" activeCell="B1" sqref="B1"/>
      <selection pane="bottomLeft" activeCell="A4" sqref="A4"/>
      <selection pane="bottomRight" activeCell="H1" sqref="H1"/>
    </sheetView>
  </sheetViews>
  <sheetFormatPr defaultColWidth="10.6640625" defaultRowHeight="15" x14ac:dyDescent="0.25"/>
  <cols>
    <col min="1" max="1" width="5.58203125" style="46" customWidth="1"/>
    <col min="2" max="2" width="50.58203125" customWidth="1"/>
    <col min="3" max="3" width="12" customWidth="1"/>
    <col min="4" max="4" width="12.25" customWidth="1"/>
    <col min="7" max="7" width="5.58203125" customWidth="1"/>
    <col min="8" max="8" width="6.58203125" customWidth="1"/>
  </cols>
  <sheetData>
    <row r="1" spans="1:8" s="7" customFormat="1" ht="15" customHeight="1" x14ac:dyDescent="0.3">
      <c r="A1" s="251" t="str">
        <f>Registration!A1</f>
        <v>144th IEEE 802.15 WSN Session</v>
      </c>
      <c r="B1" s="252"/>
      <c r="C1" s="252"/>
      <c r="D1" s="252"/>
      <c r="E1" s="252"/>
      <c r="F1" s="253"/>
      <c r="H1" s="9"/>
    </row>
    <row r="2" spans="1:8" s="7" customFormat="1" ht="15" customHeight="1" thickBot="1" x14ac:dyDescent="0.35">
      <c r="A2" s="269" t="s">
        <v>260</v>
      </c>
      <c r="B2" s="270"/>
      <c r="C2" s="271">
        <v>45116</v>
      </c>
      <c r="D2" s="271"/>
      <c r="E2" s="271"/>
      <c r="F2" s="272"/>
      <c r="H2" s="10"/>
    </row>
    <row r="3" spans="1:8" s="40" customFormat="1" ht="15" customHeight="1" thickBot="1" x14ac:dyDescent="0.3">
      <c r="A3" s="247" t="s">
        <v>51</v>
      </c>
      <c r="B3" s="248" t="s">
        <v>52</v>
      </c>
      <c r="C3" s="248" t="s">
        <v>56</v>
      </c>
      <c r="D3" s="71"/>
      <c r="E3" s="71"/>
      <c r="F3" s="72"/>
    </row>
    <row r="4" spans="1:8" s="40" customFormat="1" ht="15" customHeight="1" x14ac:dyDescent="0.25">
      <c r="A4" s="44">
        <v>1</v>
      </c>
      <c r="B4" s="41" t="s">
        <v>151</v>
      </c>
      <c r="C4" s="41" t="s">
        <v>33</v>
      </c>
    </row>
    <row r="5" spans="1:8" s="40" customFormat="1" ht="85.05" customHeight="1" x14ac:dyDescent="0.25">
      <c r="A5" s="44">
        <v>2</v>
      </c>
      <c r="B5" s="74" t="s">
        <v>214</v>
      </c>
      <c r="C5" s="41" t="s">
        <v>33</v>
      </c>
    </row>
    <row r="6" spans="1:8" s="40" customFormat="1" ht="15" customHeight="1" x14ac:dyDescent="0.25">
      <c r="A6" s="44">
        <v>3</v>
      </c>
      <c r="B6" s="74" t="s">
        <v>211</v>
      </c>
      <c r="C6" s="41" t="s">
        <v>33</v>
      </c>
    </row>
    <row r="7" spans="1:8" s="40" customFormat="1" ht="30" customHeight="1" x14ac:dyDescent="0.25">
      <c r="A7" s="44">
        <v>4</v>
      </c>
      <c r="B7" s="74" t="s">
        <v>215</v>
      </c>
      <c r="C7" s="41" t="s">
        <v>33</v>
      </c>
      <c r="D7" s="41"/>
    </row>
    <row r="8" spans="1:8" s="40" customFormat="1" ht="15" customHeight="1" x14ac:dyDescent="0.25">
      <c r="A8" s="44">
        <v>5</v>
      </c>
      <c r="B8" s="41" t="s">
        <v>218</v>
      </c>
      <c r="C8" s="41" t="s">
        <v>33</v>
      </c>
    </row>
    <row r="9" spans="1:8" s="40" customFormat="1" ht="15" customHeight="1" x14ac:dyDescent="0.25">
      <c r="A9" s="44"/>
      <c r="B9" s="42" t="s">
        <v>262</v>
      </c>
      <c r="C9" s="73" t="str">
        <f>_xlfn.CONCAT("2pm to 3:00pm on ",TEXT(('AC Opening'!C2),"DDD., MMM. DD, YYYY"))</f>
        <v>2pm to 3:00pm on Sun., Jul. 09, 2023</v>
      </c>
    </row>
    <row r="10" spans="1:8" s="40" customFormat="1" ht="15" customHeight="1" x14ac:dyDescent="0.25">
      <c r="A10" s="44"/>
      <c r="B10" s="42" t="s">
        <v>132</v>
      </c>
      <c r="C10" s="73" t="str">
        <f>_xlfn.CONCAT("4pm to 5:30pm on ",TEXT(('AC Opening'!C2),"DDD., MMM. DD, YYYY"))</f>
        <v>4pm to 5:30pm on Sun., Jul. 09, 2023</v>
      </c>
    </row>
    <row r="11" spans="1:8" s="40" customFormat="1" ht="15" customHeight="1" x14ac:dyDescent="0.25">
      <c r="A11" s="44"/>
      <c r="B11" s="42" t="s">
        <v>216</v>
      </c>
      <c r="C11" s="73" t="str">
        <f>_xlfn.CONCAT("5:30pm to 6:30pm on ",TEXT(('AC Opening'!C2),"DDD., MMM. DD, YYYY"))</f>
        <v>5:30pm to 6:30pm on Sun., Jul. 09, 2023</v>
      </c>
    </row>
    <row r="12" spans="1:8" s="40" customFormat="1" ht="15" customHeight="1" x14ac:dyDescent="0.25">
      <c r="A12" s="44"/>
      <c r="B12" s="42" t="s">
        <v>263</v>
      </c>
      <c r="C12" s="73" t="str">
        <f>_xlfn.CONCAT("8:00am to 10:00am on ",TEXT(('AC Opening'!C2)+1,"DDD., MMM. DD, YYYY"))</f>
        <v>8:00am to 10:00am on Mon., Jul. 10, 2023</v>
      </c>
    </row>
    <row r="13" spans="1:8" s="40" customFormat="1" ht="15" customHeight="1" x14ac:dyDescent="0.25">
      <c r="A13" s="44"/>
      <c r="B13" s="42" t="s">
        <v>129</v>
      </c>
      <c r="C13" s="73" t="str">
        <f>_xlfn.CONCAT("10:30am to 12:30pm on ",TEXT(('AC Opening'!C2)+1,"DDD., MMM. DD, YYYY"))</f>
        <v>10:30am to 12:30pm on Mon., Jul. 10, 2023</v>
      </c>
    </row>
    <row r="14" spans="1:8" s="40" customFormat="1" ht="15" customHeight="1" x14ac:dyDescent="0.25">
      <c r="A14" s="44"/>
      <c r="B14" s="42" t="s">
        <v>217</v>
      </c>
      <c r="C14" s="73" t="str">
        <f>_xlfn.CONCAT("8:00am to 9:00am on ",TEXT(('AC Opening'!C2)+3,"DDD., MMM. DD, YYYY"))</f>
        <v>8:00am to 9:00am on Wed., Jul. 12, 2023</v>
      </c>
    </row>
    <row r="15" spans="1:8" s="40" customFormat="1" ht="15" customHeight="1" x14ac:dyDescent="0.25">
      <c r="A15" s="45"/>
      <c r="B15" s="42" t="s">
        <v>130</v>
      </c>
      <c r="C15" s="73" t="str">
        <f>_xlfn.CONCAT("10:30am to 11:30am on ",TEXT(('AC Opening'!C2)+3,"DDD., MMM. DD, YYYY"))</f>
        <v>10:30am to 11:30am on Wed., Jul. 12, 2023</v>
      </c>
    </row>
    <row r="16" spans="1:8" s="40" customFormat="1" ht="15" customHeight="1" x14ac:dyDescent="0.25">
      <c r="A16" s="45"/>
      <c r="B16" s="42" t="s">
        <v>131</v>
      </c>
      <c r="C16" s="73" t="str">
        <f>_xlfn.CONCAT("6:30pm to 8:30pm on ",TEXT(('AC Opening'!C2)+4,"DDD., MMM. DD, YYYY"))</f>
        <v>6:30pm to 8:30pm on Thu., Jul. 13, 2023</v>
      </c>
    </row>
    <row r="17" spans="1:7" s="40" customFormat="1" ht="15" customHeight="1" x14ac:dyDescent="0.25">
      <c r="A17" s="45"/>
      <c r="B17" s="42" t="s">
        <v>264</v>
      </c>
      <c r="C17" s="73" t="str">
        <f>_xlfn.CONCAT("1pm to 6pm on ",TEXT(('AC Opening'!C2)+5,"DDD., MMM. DD, YYYY"))</f>
        <v>1pm to 6pm on Fri., Jul. 14, 2023</v>
      </c>
    </row>
    <row r="18" spans="1:7" s="40" customFormat="1" ht="15" customHeight="1" x14ac:dyDescent="0.25">
      <c r="A18" s="44">
        <v>6</v>
      </c>
      <c r="B18" s="41" t="s">
        <v>152</v>
      </c>
      <c r="C18" s="41" t="s">
        <v>33</v>
      </c>
    </row>
    <row r="19" spans="1:7" s="40" customFormat="1" ht="15" customHeight="1" x14ac:dyDescent="0.25">
      <c r="A19" s="44"/>
      <c r="B19" s="41" t="s">
        <v>270</v>
      </c>
      <c r="C19" s="41" t="s">
        <v>30</v>
      </c>
    </row>
    <row r="20" spans="1:7" s="40" customFormat="1" ht="15" customHeight="1" x14ac:dyDescent="0.25">
      <c r="A20" s="45"/>
      <c r="B20" s="41" t="s">
        <v>25</v>
      </c>
      <c r="C20" s="41" t="s">
        <v>30</v>
      </c>
    </row>
    <row r="21" spans="1:7" s="40" customFormat="1" ht="15" customHeight="1" x14ac:dyDescent="0.25">
      <c r="A21" s="45"/>
      <c r="B21" s="41" t="s">
        <v>173</v>
      </c>
      <c r="C21" s="41" t="s">
        <v>26</v>
      </c>
    </row>
    <row r="22" spans="1:7" s="40" customFormat="1" ht="15" customHeight="1" x14ac:dyDescent="0.25">
      <c r="A22" s="45"/>
      <c r="B22" s="41" t="s">
        <v>22</v>
      </c>
      <c r="C22" s="41" t="s">
        <v>26</v>
      </c>
    </row>
    <row r="23" spans="1:7" s="40" customFormat="1" ht="15" customHeight="1" x14ac:dyDescent="0.25">
      <c r="A23" s="45"/>
      <c r="B23" s="41" t="s">
        <v>269</v>
      </c>
      <c r="C23" s="41" t="s">
        <v>27</v>
      </c>
      <c r="F23" s="41"/>
      <c r="G23" s="41"/>
    </row>
    <row r="24" spans="1:7" s="40" customFormat="1" ht="15" customHeight="1" x14ac:dyDescent="0.25">
      <c r="A24" s="45"/>
      <c r="B24" s="41" t="s">
        <v>23</v>
      </c>
      <c r="C24" s="41" t="s">
        <v>27</v>
      </c>
    </row>
    <row r="25" spans="1:7" s="40" customFormat="1" ht="15" customHeight="1" x14ac:dyDescent="0.25">
      <c r="A25" s="45"/>
      <c r="B25" s="41" t="s">
        <v>174</v>
      </c>
      <c r="C25" s="41" t="s">
        <v>150</v>
      </c>
    </row>
    <row r="26" spans="1:7" s="40" customFormat="1" ht="15" customHeight="1" x14ac:dyDescent="0.25">
      <c r="A26" s="45"/>
      <c r="B26" s="41" t="s">
        <v>175</v>
      </c>
      <c r="C26" s="41" t="s">
        <v>29</v>
      </c>
    </row>
    <row r="27" spans="1:7" s="40" customFormat="1" ht="15" customHeight="1" x14ac:dyDescent="0.25">
      <c r="A27" s="45"/>
      <c r="B27" s="41" t="s">
        <v>176</v>
      </c>
      <c r="C27" s="41" t="s">
        <v>31</v>
      </c>
    </row>
    <row r="28" spans="1:7" s="40" customFormat="1" ht="15" customHeight="1" x14ac:dyDescent="0.25">
      <c r="A28" s="45"/>
      <c r="B28" s="41" t="s">
        <v>233</v>
      </c>
      <c r="C28" s="41" t="s">
        <v>32</v>
      </c>
    </row>
    <row r="29" spans="1:7" s="40" customFormat="1" ht="15" customHeight="1" x14ac:dyDescent="0.25">
      <c r="A29" s="45"/>
      <c r="B29" s="41" t="s">
        <v>177</v>
      </c>
      <c r="C29" s="41" t="s">
        <v>38</v>
      </c>
    </row>
    <row r="30" spans="1:7" s="40" customFormat="1" ht="15" customHeight="1" x14ac:dyDescent="0.25">
      <c r="A30" s="45"/>
      <c r="B30" s="41" t="s">
        <v>178</v>
      </c>
      <c r="C30" s="41" t="s">
        <v>33</v>
      </c>
      <c r="F30" s="41"/>
    </row>
    <row r="31" spans="1:7" s="40" customFormat="1" ht="15" customHeight="1" x14ac:dyDescent="0.25">
      <c r="A31" s="45"/>
      <c r="B31" s="41" t="s">
        <v>179</v>
      </c>
      <c r="C31" s="41" t="s">
        <v>28</v>
      </c>
      <c r="F31" s="41"/>
    </row>
    <row r="32" spans="1:7" s="40" customFormat="1" ht="15" customHeight="1" x14ac:dyDescent="0.25">
      <c r="A32" s="45"/>
      <c r="B32" s="41" t="s">
        <v>208</v>
      </c>
      <c r="C32" s="41" t="s">
        <v>209</v>
      </c>
      <c r="F32" s="41"/>
    </row>
    <row r="33" spans="1:4" s="40" customFormat="1" ht="15" customHeight="1" x14ac:dyDescent="0.25">
      <c r="A33" s="45"/>
      <c r="B33" s="41" t="s">
        <v>268</v>
      </c>
      <c r="C33" s="41" t="s">
        <v>207</v>
      </c>
    </row>
    <row r="34" spans="1:4" s="40" customFormat="1" ht="15" customHeight="1" x14ac:dyDescent="0.25">
      <c r="A34" s="44"/>
      <c r="B34" s="41" t="s">
        <v>180</v>
      </c>
      <c r="C34" s="41" t="s">
        <v>38</v>
      </c>
    </row>
    <row r="35" spans="1:4" s="40" customFormat="1" ht="15" customHeight="1" x14ac:dyDescent="0.25">
      <c r="A35" s="45"/>
      <c r="B35" s="41" t="s">
        <v>181</v>
      </c>
      <c r="C35" s="41" t="s">
        <v>38</v>
      </c>
    </row>
    <row r="36" spans="1:4" s="40" customFormat="1" ht="15" customHeight="1" x14ac:dyDescent="0.25">
      <c r="A36" s="44">
        <v>7</v>
      </c>
      <c r="B36" s="41" t="s">
        <v>210</v>
      </c>
      <c r="C36" s="41" t="s">
        <v>33</v>
      </c>
    </row>
    <row r="37" spans="1:4" s="40" customFormat="1" ht="15" customHeight="1" x14ac:dyDescent="0.25">
      <c r="A37" s="44"/>
      <c r="B37" s="41" t="s">
        <v>265</v>
      </c>
      <c r="C37" s="41" t="s">
        <v>33</v>
      </c>
    </row>
    <row r="38" spans="1:4" s="40" customFormat="1" ht="15" customHeight="1" x14ac:dyDescent="0.25">
      <c r="A38" s="44">
        <v>8</v>
      </c>
      <c r="B38" s="41" t="s">
        <v>39</v>
      </c>
      <c r="C38" s="41" t="s">
        <v>33</v>
      </c>
    </row>
    <row r="39" spans="1:4" s="40" customFormat="1" ht="15" customHeight="1" x14ac:dyDescent="0.25">
      <c r="A39" s="44"/>
      <c r="B39" s="43" t="s">
        <v>266</v>
      </c>
      <c r="C39" s="62" t="s">
        <v>29</v>
      </c>
      <c r="D39" s="62"/>
    </row>
    <row r="40" spans="1:4" s="40" customFormat="1" ht="15" customHeight="1" x14ac:dyDescent="0.25">
      <c r="A40" s="44"/>
      <c r="B40" s="79" t="s">
        <v>219</v>
      </c>
      <c r="C40" s="62" t="s">
        <v>33</v>
      </c>
      <c r="D40" s="62"/>
    </row>
    <row r="41" spans="1:4" s="40" customFormat="1" ht="79.95" customHeight="1" x14ac:dyDescent="0.25">
      <c r="A41" s="44"/>
      <c r="B41" s="74" t="s">
        <v>267</v>
      </c>
      <c r="C41" s="62" t="s">
        <v>232</v>
      </c>
      <c r="D41" s="62"/>
    </row>
    <row r="42" spans="1:4" s="40" customFormat="1" ht="15" customHeight="1" x14ac:dyDescent="0.25">
      <c r="A42" s="44">
        <v>9</v>
      </c>
      <c r="B42" s="41" t="s">
        <v>187</v>
      </c>
      <c r="C42" s="41" t="s">
        <v>33</v>
      </c>
    </row>
    <row r="43" spans="1:4" s="40" customFormat="1" ht="15" customHeight="1" x14ac:dyDescent="0.25">
      <c r="A43" s="44"/>
      <c r="B43" s="41"/>
    </row>
    <row r="44" spans="1:4" x14ac:dyDescent="0.25">
      <c r="B44" s="238"/>
    </row>
    <row r="45" spans="1:4" ht="20.399999999999999" x14ac:dyDescent="0.35">
      <c r="A45" s="47"/>
      <c r="C45" s="35"/>
    </row>
    <row r="46" spans="1:4" ht="17.399999999999999" x14ac:dyDescent="0.3">
      <c r="B46" s="33"/>
    </row>
    <row r="47" spans="1:4" ht="17.399999999999999" x14ac:dyDescent="0.3">
      <c r="B47" s="33"/>
      <c r="C47" s="34"/>
    </row>
    <row r="48" spans="1:4" ht="17.399999999999999" x14ac:dyDescent="0.3">
      <c r="B48" s="33"/>
      <c r="C48" s="34"/>
    </row>
    <row r="49" spans="2:3" ht="17.399999999999999" x14ac:dyDescent="0.3">
      <c r="B49" s="33"/>
      <c r="C49" s="34"/>
    </row>
    <row r="50" spans="2:3" ht="17.399999999999999" x14ac:dyDescent="0.3">
      <c r="B50" s="33"/>
      <c r="C50" s="34"/>
    </row>
    <row r="51" spans="2:3" ht="17.399999999999999" x14ac:dyDescent="0.3">
      <c r="C51" s="34"/>
    </row>
    <row r="52" spans="2:3" ht="17.399999999999999" x14ac:dyDescent="0.3">
      <c r="B52" s="33"/>
      <c r="C52" s="34"/>
    </row>
    <row r="53" spans="2:3" ht="17.399999999999999" x14ac:dyDescent="0.3">
      <c r="B53" s="33"/>
      <c r="C53" s="34"/>
    </row>
    <row r="54" spans="2:3" ht="17.399999999999999" x14ac:dyDescent="0.3">
      <c r="C54" s="34"/>
    </row>
    <row r="55" spans="2:3" ht="17.399999999999999" x14ac:dyDescent="0.3">
      <c r="B55" s="33"/>
      <c r="C55" s="35"/>
    </row>
    <row r="56" spans="2:3" ht="17.399999999999999" x14ac:dyDescent="0.3">
      <c r="B56" s="33"/>
      <c r="C56" s="34"/>
    </row>
    <row r="57" spans="2:3" ht="17.399999999999999" x14ac:dyDescent="0.3">
      <c r="C57" s="34"/>
    </row>
    <row r="58" spans="2:3" ht="17.399999999999999" x14ac:dyDescent="0.3">
      <c r="B58" s="33"/>
      <c r="C58" s="34"/>
    </row>
    <row r="59" spans="2:3" ht="17.399999999999999" x14ac:dyDescent="0.3">
      <c r="C59" s="34"/>
    </row>
    <row r="60" spans="2:3" ht="17.399999999999999" x14ac:dyDescent="0.3">
      <c r="B60" s="33"/>
      <c r="C60" s="34"/>
    </row>
    <row r="61" spans="2:3" ht="17.399999999999999" x14ac:dyDescent="0.3">
      <c r="C61" s="34"/>
    </row>
    <row r="62" spans="2:3" ht="17.399999999999999" x14ac:dyDescent="0.3">
      <c r="B62" s="33"/>
      <c r="C62" s="34"/>
    </row>
    <row r="63" spans="2:3" ht="17.399999999999999" x14ac:dyDescent="0.3">
      <c r="B63" s="33"/>
      <c r="C63" s="34"/>
    </row>
    <row r="64" spans="2:3" ht="17.399999999999999" x14ac:dyDescent="0.3">
      <c r="C64" s="34"/>
    </row>
    <row r="65" spans="2:3" ht="17.399999999999999" x14ac:dyDescent="0.3">
      <c r="B65" s="33"/>
      <c r="C65" s="34"/>
    </row>
    <row r="66" spans="2:3" ht="17.399999999999999" x14ac:dyDescent="0.3">
      <c r="C66" s="34"/>
    </row>
    <row r="67" spans="2:3" ht="17.399999999999999" x14ac:dyDescent="0.3">
      <c r="B67" s="33"/>
      <c r="C67" s="34"/>
    </row>
    <row r="68" spans="2:3" ht="17.399999999999999" x14ac:dyDescent="0.3">
      <c r="C68" s="34"/>
    </row>
    <row r="69" spans="2:3" ht="17.399999999999999" x14ac:dyDescent="0.3">
      <c r="C69" s="34"/>
    </row>
    <row r="70" spans="2:3" ht="17.399999999999999" x14ac:dyDescent="0.3">
      <c r="C70" s="34"/>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4"/>
  <sheetViews>
    <sheetView workbookViewId="0">
      <pane xSplit="2" ySplit="3" topLeftCell="C4" activePane="bottomRight" state="frozen"/>
      <selection pane="topRight" activeCell="C1" sqref="C1"/>
      <selection pane="bottomLeft" activeCell="A4" sqref="A4"/>
      <selection pane="bottomRight" activeCell="H1" sqref="H1"/>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
      <c r="A1" s="251" t="str">
        <f>Registration!A1</f>
        <v>144th IEEE 802.15 WSN Session</v>
      </c>
      <c r="B1" s="252"/>
      <c r="C1" s="252"/>
      <c r="D1" s="252"/>
      <c r="E1" s="252"/>
      <c r="F1" s="253"/>
      <c r="H1" s="6"/>
      <c r="I1" s="6"/>
      <c r="J1" s="6"/>
      <c r="K1" s="6"/>
      <c r="L1" s="6"/>
    </row>
    <row r="2" spans="1:12" s="7" customFormat="1" ht="15" customHeight="1" thickBot="1" x14ac:dyDescent="0.35">
      <c r="A2" s="275" t="str">
        <f>_xlfn.CONCAT("Agenda for WG15 Opening Plenary - ",TEXT(('AC Opening'!C2)+1,"DDDD, MMMM DD, YYYY"))</f>
        <v>Agenda for WG15 Opening Plenary - Monday, July 10, 2023</v>
      </c>
      <c r="B2" s="276"/>
      <c r="C2" s="276"/>
      <c r="D2" s="276"/>
      <c r="E2" s="276"/>
      <c r="F2" s="277"/>
      <c r="H2" s="6"/>
      <c r="I2" s="6"/>
      <c r="J2" s="6"/>
      <c r="K2" s="6"/>
      <c r="L2" s="6"/>
    </row>
    <row r="3" spans="1:12" ht="25.05" customHeight="1" thickBot="1" x14ac:dyDescent="0.3">
      <c r="A3" s="66" t="s">
        <v>51</v>
      </c>
      <c r="B3" s="67" t="s">
        <v>55</v>
      </c>
      <c r="C3" s="68" t="s">
        <v>52</v>
      </c>
      <c r="D3" s="67" t="s">
        <v>56</v>
      </c>
      <c r="E3" s="273" t="s">
        <v>193</v>
      </c>
      <c r="F3" s="274"/>
      <c r="G3" s="65"/>
      <c r="H3" s="6"/>
      <c r="I3" s="6"/>
      <c r="J3" s="6"/>
      <c r="K3" s="6"/>
      <c r="L3" s="6"/>
    </row>
    <row r="4" spans="1:12" s="6" customFormat="1" ht="15" customHeight="1" x14ac:dyDescent="0.25">
      <c r="A4" s="4">
        <v>1</v>
      </c>
      <c r="B4" s="8" t="s">
        <v>7</v>
      </c>
      <c r="C4" s="23" t="s">
        <v>0</v>
      </c>
      <c r="D4" s="2" t="s">
        <v>33</v>
      </c>
      <c r="E4" s="1">
        <v>1</v>
      </c>
      <c r="F4" s="11">
        <f>TIME(10,30,0)</f>
        <v>0.4375</v>
      </c>
    </row>
    <row r="5" spans="1:12" s="6" customFormat="1" ht="15" customHeight="1" x14ac:dyDescent="0.25">
      <c r="A5" s="4">
        <v>1.1000000000000001</v>
      </c>
      <c r="B5" s="8" t="s">
        <v>4</v>
      </c>
      <c r="C5" s="2" t="s">
        <v>18</v>
      </c>
      <c r="D5" s="2" t="s">
        <v>38</v>
      </c>
      <c r="E5" s="8">
        <v>1</v>
      </c>
      <c r="F5" s="11">
        <f t="shared" ref="F5:F61" si="0">F4+TIME(0,E4,0)</f>
        <v>0.43819444444444444</v>
      </c>
    </row>
    <row r="6" spans="1:12" s="6" customFormat="1" ht="30" customHeight="1" x14ac:dyDescent="0.25">
      <c r="A6" s="4" t="s">
        <v>14</v>
      </c>
      <c r="B6" s="8" t="s">
        <v>4</v>
      </c>
      <c r="C6" s="235" t="s">
        <v>223</v>
      </c>
      <c r="D6" s="2" t="s">
        <v>38</v>
      </c>
      <c r="E6" s="8">
        <v>1</v>
      </c>
      <c r="F6" s="11">
        <f t="shared" si="0"/>
        <v>0.43888888888888888</v>
      </c>
    </row>
    <row r="7" spans="1:12" s="6" customFormat="1" ht="45" customHeight="1" x14ac:dyDescent="0.25">
      <c r="A7" s="4" t="s">
        <v>15</v>
      </c>
      <c r="B7" s="8" t="s">
        <v>4</v>
      </c>
      <c r="C7" s="236" t="s">
        <v>222</v>
      </c>
      <c r="D7" s="2" t="s">
        <v>38</v>
      </c>
      <c r="E7" s="8">
        <v>1</v>
      </c>
      <c r="F7" s="11">
        <f t="shared" si="0"/>
        <v>0.43958333333333333</v>
      </c>
    </row>
    <row r="8" spans="1:12" s="6" customFormat="1" ht="15" customHeight="1" x14ac:dyDescent="0.25">
      <c r="A8" s="4" t="s">
        <v>16</v>
      </c>
      <c r="B8" s="8" t="s">
        <v>4</v>
      </c>
      <c r="C8" s="24" t="s">
        <v>234</v>
      </c>
      <c r="D8" s="2" t="s">
        <v>38</v>
      </c>
      <c r="E8" s="8">
        <v>1</v>
      </c>
      <c r="F8" s="11">
        <f t="shared" si="0"/>
        <v>0.44027777777777777</v>
      </c>
    </row>
    <row r="9" spans="1:12" s="6" customFormat="1" ht="15" customHeight="1" x14ac:dyDescent="0.25">
      <c r="A9" s="4" t="s">
        <v>42</v>
      </c>
      <c r="B9" s="8" t="s">
        <v>4</v>
      </c>
      <c r="C9" s="31" t="s">
        <v>172</v>
      </c>
      <c r="D9" s="2" t="s">
        <v>38</v>
      </c>
      <c r="E9" s="8">
        <v>1</v>
      </c>
      <c r="F9" s="11">
        <f t="shared" si="0"/>
        <v>0.44097222222222221</v>
      </c>
    </row>
    <row r="10" spans="1:12" s="6" customFormat="1" ht="30" customHeight="1" x14ac:dyDescent="0.25">
      <c r="A10" s="4" t="s">
        <v>58</v>
      </c>
      <c r="B10" s="8" t="s">
        <v>4</v>
      </c>
      <c r="C10" s="30" t="s">
        <v>133</v>
      </c>
      <c r="D10" s="2" t="s">
        <v>38</v>
      </c>
      <c r="E10" s="8">
        <v>1</v>
      </c>
      <c r="F10" s="11">
        <f t="shared" si="0"/>
        <v>0.44166666666666665</v>
      </c>
    </row>
    <row r="11" spans="1:12" s="6" customFormat="1" ht="15" customHeight="1" x14ac:dyDescent="0.25">
      <c r="A11" s="4" t="s">
        <v>135</v>
      </c>
      <c r="B11" s="8" t="s">
        <v>4</v>
      </c>
      <c r="C11" s="30" t="s">
        <v>153</v>
      </c>
      <c r="D11" s="2" t="s">
        <v>38</v>
      </c>
      <c r="E11" s="8">
        <v>1</v>
      </c>
      <c r="F11" s="11">
        <f t="shared" si="0"/>
        <v>0.44236111111111109</v>
      </c>
    </row>
    <row r="12" spans="1:12" s="6" customFormat="1" ht="15" customHeight="1" x14ac:dyDescent="0.25">
      <c r="A12" s="4">
        <v>1.2</v>
      </c>
      <c r="B12" s="8" t="s">
        <v>3</v>
      </c>
      <c r="C12" s="29" t="s">
        <v>17</v>
      </c>
      <c r="D12" s="2" t="s">
        <v>33</v>
      </c>
      <c r="E12" s="8">
        <v>2</v>
      </c>
      <c r="F12" s="11">
        <f t="shared" si="0"/>
        <v>0.44305555555555554</v>
      </c>
    </row>
    <row r="13" spans="1:12" s="6" customFormat="1" ht="30" customHeight="1" x14ac:dyDescent="0.25">
      <c r="A13" s="4">
        <v>1.3</v>
      </c>
      <c r="B13" s="8" t="s">
        <v>4</v>
      </c>
      <c r="C13" s="36" t="s">
        <v>224</v>
      </c>
      <c r="D13" s="2" t="s">
        <v>33</v>
      </c>
      <c r="E13" s="8">
        <v>3</v>
      </c>
      <c r="F13" s="11">
        <f t="shared" si="0"/>
        <v>0.44444444444444442</v>
      </c>
    </row>
    <row r="14" spans="1:12" s="6" customFormat="1" ht="30" customHeight="1" x14ac:dyDescent="0.25">
      <c r="A14" s="4">
        <v>1.4</v>
      </c>
      <c r="B14" s="8" t="s">
        <v>4</v>
      </c>
      <c r="C14" s="36" t="s">
        <v>225</v>
      </c>
      <c r="D14" s="2" t="s">
        <v>33</v>
      </c>
      <c r="E14" s="8">
        <v>2</v>
      </c>
      <c r="F14" s="11">
        <f t="shared" si="0"/>
        <v>0.44652777777777775</v>
      </c>
    </row>
    <row r="15" spans="1:12" s="6" customFormat="1" ht="30" customHeight="1" x14ac:dyDescent="0.25">
      <c r="A15" s="4" t="s">
        <v>137</v>
      </c>
      <c r="B15" s="8" t="s">
        <v>4</v>
      </c>
      <c r="C15" s="36" t="s">
        <v>226</v>
      </c>
      <c r="D15" s="2" t="s">
        <v>33</v>
      </c>
      <c r="E15" s="8">
        <v>2</v>
      </c>
      <c r="F15" s="11">
        <f t="shared" si="0"/>
        <v>0.44791666666666663</v>
      </c>
    </row>
    <row r="16" spans="1:12" s="6" customFormat="1" ht="15" customHeight="1" x14ac:dyDescent="0.25">
      <c r="A16" s="4" t="s">
        <v>138</v>
      </c>
      <c r="B16" s="8" t="s">
        <v>2</v>
      </c>
      <c r="C16" s="249" t="s">
        <v>273</v>
      </c>
      <c r="D16" s="2" t="s">
        <v>33</v>
      </c>
      <c r="E16" s="8">
        <v>2</v>
      </c>
      <c r="F16" s="11">
        <f t="shared" si="0"/>
        <v>0.44930555555555551</v>
      </c>
    </row>
    <row r="17" spans="1:255" s="6" customFormat="1" ht="15" customHeight="1" x14ac:dyDescent="0.25">
      <c r="A17" s="4" t="s">
        <v>139</v>
      </c>
      <c r="B17" s="8" t="s">
        <v>2</v>
      </c>
      <c r="C17" s="250" t="s">
        <v>274</v>
      </c>
      <c r="D17" s="2" t="s">
        <v>33</v>
      </c>
      <c r="E17" s="8">
        <v>2</v>
      </c>
      <c r="F17" s="11">
        <f t="shared" si="0"/>
        <v>0.4506944444444444</v>
      </c>
    </row>
    <row r="18" spans="1:255" customFormat="1" ht="15" customHeight="1" x14ac:dyDescent="0.25">
      <c r="A18" s="2">
        <v>1.8</v>
      </c>
      <c r="B18" s="2" t="s">
        <v>4</v>
      </c>
      <c r="C18" s="75" t="s">
        <v>220</v>
      </c>
      <c r="D18" s="2" t="s">
        <v>33</v>
      </c>
      <c r="E18" s="1">
        <v>1</v>
      </c>
      <c r="F18" s="11">
        <f t="shared" si="0"/>
        <v>0.45208333333333328</v>
      </c>
    </row>
    <row r="19" spans="1:255" s="6" customFormat="1" ht="15" customHeight="1" x14ac:dyDescent="0.25">
      <c r="A19" s="21"/>
      <c r="B19" s="8"/>
      <c r="D19" s="2"/>
      <c r="E19" s="8"/>
      <c r="F19" s="11">
        <f t="shared" si="0"/>
        <v>0.45277777777777772</v>
      </c>
    </row>
    <row r="20" spans="1:255" s="6" customFormat="1" ht="15" customHeight="1" x14ac:dyDescent="0.25">
      <c r="A20" s="4">
        <v>2</v>
      </c>
      <c r="B20" s="8" t="s">
        <v>7</v>
      </c>
      <c r="C20" s="29" t="s">
        <v>12</v>
      </c>
      <c r="D20" s="2"/>
      <c r="E20" s="8"/>
      <c r="F20" s="11">
        <f t="shared" si="0"/>
        <v>0.45277777777777772</v>
      </c>
    </row>
    <row r="21" spans="1:255" s="8" customFormat="1" ht="15" customHeight="1" x14ac:dyDescent="0.25">
      <c r="A21" s="4">
        <v>2.1</v>
      </c>
      <c r="B21" s="8" t="s">
        <v>4</v>
      </c>
      <c r="C21" s="30" t="s">
        <v>271</v>
      </c>
      <c r="D21" s="2" t="s">
        <v>33</v>
      </c>
      <c r="E21" s="8">
        <v>1</v>
      </c>
      <c r="F21" s="11">
        <f t="shared" si="0"/>
        <v>0.45277777777777772</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6" customFormat="1" ht="15" customHeight="1" x14ac:dyDescent="0.25">
      <c r="A22" s="4">
        <v>2.2000000000000002</v>
      </c>
      <c r="B22" s="1" t="s">
        <v>4</v>
      </c>
      <c r="C22" s="231" t="s">
        <v>277</v>
      </c>
      <c r="D22" s="2" t="s">
        <v>26</v>
      </c>
      <c r="E22" s="8">
        <v>2</v>
      </c>
      <c r="F22" s="11">
        <f t="shared" si="0"/>
        <v>0.45347222222222217</v>
      </c>
    </row>
    <row r="23" spans="1:255" s="18" customFormat="1" ht="15" customHeight="1" x14ac:dyDescent="0.25">
      <c r="A23" s="4">
        <v>2.2999999999999998</v>
      </c>
      <c r="B23" s="1" t="s">
        <v>4</v>
      </c>
      <c r="C23" s="231" t="s">
        <v>230</v>
      </c>
      <c r="D23" s="2" t="s">
        <v>33</v>
      </c>
      <c r="E23" s="8">
        <v>1</v>
      </c>
      <c r="F23" s="11">
        <f t="shared" si="0"/>
        <v>0.45486111111111105</v>
      </c>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ht="15" customHeight="1" x14ac:dyDescent="0.25">
      <c r="A24" s="4">
        <v>2.4</v>
      </c>
      <c r="B24" s="1" t="s">
        <v>4</v>
      </c>
      <c r="C24" s="232" t="s">
        <v>231</v>
      </c>
      <c r="D24" s="2" t="s">
        <v>33</v>
      </c>
      <c r="E24" s="8">
        <v>1</v>
      </c>
      <c r="F24" s="11">
        <f t="shared" si="0"/>
        <v>0.45555555555555549</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25">
      <c r="A25" s="4">
        <v>2.5</v>
      </c>
      <c r="B25" s="1" t="s">
        <v>4</v>
      </c>
      <c r="C25" s="32" t="str">
        <f>'AC Opening'!B6</f>
        <v>N/A</v>
      </c>
      <c r="D25" s="2" t="str">
        <f>'AC Opening'!C6</f>
        <v>Powell</v>
      </c>
      <c r="E25" s="8">
        <v>0</v>
      </c>
      <c r="F25" s="11">
        <f t="shared" si="0"/>
        <v>0.45624999999999993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A26" s="4" t="s">
        <v>136</v>
      </c>
      <c r="B26" s="1" t="s">
        <v>4</v>
      </c>
      <c r="C26" s="232" t="s">
        <v>275</v>
      </c>
      <c r="D26" s="2" t="s">
        <v>33</v>
      </c>
      <c r="E26" s="8">
        <v>3</v>
      </c>
      <c r="F26" s="11">
        <f t="shared" si="0"/>
        <v>0.45624999999999993</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15"/>
      <c r="C27" s="37"/>
      <c r="D27" s="2"/>
      <c r="E27" s="1"/>
      <c r="F27" s="11">
        <f t="shared" si="0"/>
        <v>0.45833333333333326</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v>3</v>
      </c>
      <c r="B28" s="2" t="s">
        <v>7</v>
      </c>
      <c r="C28" s="2" t="s">
        <v>141</v>
      </c>
      <c r="D28" s="2"/>
      <c r="E28" s="1"/>
      <c r="F28" s="11">
        <f t="shared" si="0"/>
        <v>0.45833333333333326</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48</v>
      </c>
      <c r="B29" s="2" t="s">
        <v>4</v>
      </c>
      <c r="C29" s="423" t="s">
        <v>276</v>
      </c>
      <c r="D29" s="2" t="s">
        <v>33</v>
      </c>
      <c r="E29" s="8">
        <v>1</v>
      </c>
      <c r="F29" s="11">
        <f t="shared" si="0"/>
        <v>0.45833333333333326</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customFormat="1" ht="30" customHeight="1" x14ac:dyDescent="0.25">
      <c r="A30" s="4" t="s">
        <v>142</v>
      </c>
      <c r="B30" s="2" t="s">
        <v>4</v>
      </c>
      <c r="C30" s="424" t="s">
        <v>278</v>
      </c>
      <c r="D30" s="2" t="s">
        <v>33</v>
      </c>
      <c r="E30" s="8">
        <v>1</v>
      </c>
      <c r="F30" s="11">
        <f t="shared" si="0"/>
        <v>0.4590277777777777</v>
      </c>
    </row>
    <row r="31" spans="1:255" customFormat="1" ht="15" customHeight="1" x14ac:dyDescent="0.25">
      <c r="A31" s="4" t="s">
        <v>143</v>
      </c>
      <c r="B31" s="2" t="s">
        <v>4</v>
      </c>
      <c r="C31" s="425" t="str">
        <f>_xlfn.CONCAT("The 802 Wireless Chairs Adv. Committee for the Sept. Mtg. will be held 4pm to 5:30pm on Sun. Sept. 10, 2023")</f>
        <v>The 802 Wireless Chairs Adv. Committee for the Sept. Mtg. will be held 4pm to 5:30pm on Sun. Sept. 10, 2023</v>
      </c>
      <c r="D31" s="2" t="s">
        <v>33</v>
      </c>
      <c r="E31" s="8">
        <v>1</v>
      </c>
      <c r="F31" s="11">
        <f t="shared" si="0"/>
        <v>0.45972222222222214</v>
      </c>
      <c r="I31" s="30"/>
    </row>
    <row r="32" spans="1:255" customFormat="1" ht="15" customHeight="1" x14ac:dyDescent="0.25">
      <c r="A32" s="4" t="s">
        <v>144</v>
      </c>
      <c r="B32" s="2" t="s">
        <v>4</v>
      </c>
      <c r="C32" s="425" t="str">
        <f>_xlfn.CONCAT("The 802.15 AC for the Sept. Mtg. will be held ","5:30 to 6:30pm on Sun. Sept. 10, 2023")</f>
        <v>The 802.15 AC for the Sept. Mtg. will be held 5:30 to 6:30pm on Sun. Sept. 10, 2023</v>
      </c>
      <c r="D32" s="2" t="s">
        <v>33</v>
      </c>
      <c r="E32" s="8">
        <v>1</v>
      </c>
      <c r="F32" s="11">
        <f t="shared" si="0"/>
        <v>0.46041666666666659</v>
      </c>
    </row>
    <row r="33" spans="1:255" customFormat="1" ht="30" customHeight="1" x14ac:dyDescent="0.25">
      <c r="A33" s="4" t="s">
        <v>145</v>
      </c>
      <c r="B33" s="2" t="s">
        <v>4</v>
      </c>
      <c r="C33" s="426" t="s">
        <v>227</v>
      </c>
      <c r="D33" s="2" t="s">
        <v>33</v>
      </c>
      <c r="E33" s="8">
        <v>1</v>
      </c>
      <c r="F33" s="11">
        <f t="shared" si="0"/>
        <v>0.46111111111111103</v>
      </c>
    </row>
    <row r="34" spans="1:255" customFormat="1" ht="135" customHeight="1" x14ac:dyDescent="0.25">
      <c r="A34" s="4" t="s">
        <v>146</v>
      </c>
      <c r="B34" s="2" t="s">
        <v>4</v>
      </c>
      <c r="C34" s="32" t="s">
        <v>221</v>
      </c>
      <c r="D34" s="2" t="s">
        <v>33</v>
      </c>
      <c r="E34" s="8">
        <v>1</v>
      </c>
      <c r="F34" s="11">
        <f t="shared" si="0"/>
        <v>0.46180555555555547</v>
      </c>
    </row>
    <row r="35" spans="1:255" ht="15" customHeight="1" x14ac:dyDescent="0.25">
      <c r="A35" s="4" t="s">
        <v>49</v>
      </c>
      <c r="B35" s="2" t="s">
        <v>4</v>
      </c>
      <c r="C35" s="1" t="s">
        <v>272</v>
      </c>
      <c r="D35" s="2" t="s">
        <v>33</v>
      </c>
      <c r="E35" s="8">
        <v>0</v>
      </c>
      <c r="F35" s="11">
        <f t="shared" si="0"/>
        <v>0.46249999999999991</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4"/>
      <c r="B36" s="2"/>
      <c r="C36" s="78"/>
      <c r="D36" s="2"/>
      <c r="E36" s="8"/>
      <c r="F36" s="11">
        <f t="shared" si="0"/>
        <v>0.46249999999999991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4">
        <v>4</v>
      </c>
      <c r="B37" s="2" t="s">
        <v>7</v>
      </c>
      <c r="C37" s="2" t="s">
        <v>154</v>
      </c>
      <c r="D37" s="2" t="s">
        <v>33</v>
      </c>
      <c r="E37" s="8">
        <v>0</v>
      </c>
      <c r="F37" s="11">
        <f t="shared" si="0"/>
        <v>0.46249999999999991</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4">
        <v>4.0999999999999996</v>
      </c>
      <c r="B38" s="2" t="s">
        <v>3</v>
      </c>
      <c r="C38" s="13" t="str">
        <f>'AC Opening'!B19</f>
        <v>TG 3mb Revision</v>
      </c>
      <c r="D38" s="2" t="str">
        <f>'AC Opening'!C19</f>
        <v>Kürner</v>
      </c>
      <c r="E38" s="8">
        <v>3</v>
      </c>
      <c r="F38" s="11">
        <f t="shared" si="0"/>
        <v>0.46249999999999991</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4">
        <v>4.2</v>
      </c>
      <c r="B39" s="2" t="s">
        <v>3</v>
      </c>
      <c r="C39" s="13" t="str">
        <f>'AC Opening'!B20</f>
        <v>SC THz</v>
      </c>
      <c r="D39" s="2" t="str">
        <f>'AC Opening'!C20</f>
        <v>Kürner</v>
      </c>
      <c r="E39" s="8">
        <v>3</v>
      </c>
      <c r="F39" s="11">
        <f t="shared" si="0"/>
        <v>0.46458333333333324</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4">
        <v>4.3</v>
      </c>
      <c r="B40" s="2" t="s">
        <v>3</v>
      </c>
      <c r="C40" s="13" t="str">
        <f>'AC Opening'!B21</f>
        <v>TG 4ab UWB-NG Amendment</v>
      </c>
      <c r="D40" s="2" t="str">
        <f>'AC Opening'!C21</f>
        <v>Rolfe</v>
      </c>
      <c r="E40" s="8">
        <v>3</v>
      </c>
      <c r="F40" s="11">
        <f t="shared" si="0"/>
        <v>0.46666666666666656</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v>4.4000000000000004</v>
      </c>
      <c r="B41" s="2" t="s">
        <v>3</v>
      </c>
      <c r="C41" s="13" t="str">
        <f>'AC Opening'!B22</f>
        <v>SC WNG</v>
      </c>
      <c r="D41" s="2" t="str">
        <f>'AC Opening'!C22</f>
        <v>Rolfe</v>
      </c>
      <c r="E41" s="8">
        <v>3</v>
      </c>
      <c r="F41" s="11">
        <f t="shared" si="0"/>
        <v>0.46874999999999989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v>4.5</v>
      </c>
      <c r="B42" s="2" t="s">
        <v>3</v>
      </c>
      <c r="C42" s="13" t="str">
        <f>'AC Opening'!B23</f>
        <v>TG 4ac Privacy Amendment</v>
      </c>
      <c r="D42" s="2" t="str">
        <f>'AC Opening'!C23</f>
        <v>Kivinen</v>
      </c>
      <c r="E42" s="8">
        <v>3</v>
      </c>
      <c r="F42" s="11">
        <f t="shared" si="0"/>
        <v>0.47083333333333321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v>4.5999999999999996</v>
      </c>
      <c r="B43" s="2" t="s">
        <v>3</v>
      </c>
      <c r="C43" s="13" t="str">
        <f>'AC Opening'!B24</f>
        <v>SC IETF</v>
      </c>
      <c r="D43" s="2" t="str">
        <f>'AC Opening'!C24</f>
        <v>Kivinen</v>
      </c>
      <c r="E43" s="8">
        <v>3</v>
      </c>
      <c r="F43" s="11">
        <f t="shared" si="0"/>
        <v>0.47291666666666654</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4.7</v>
      </c>
      <c r="B44" s="2" t="s">
        <v>3</v>
      </c>
      <c r="C44" s="13" t="str">
        <f>'AC Opening'!B25</f>
        <v>TG 4me Revision to 2020</v>
      </c>
      <c r="D44" s="2" t="str">
        <f>'AC Opening'!C25</f>
        <v>Stuebing</v>
      </c>
      <c r="E44" s="8">
        <v>3</v>
      </c>
      <c r="F44" s="11">
        <f t="shared" si="0"/>
        <v>0.47499999999999987</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4.8</v>
      </c>
      <c r="B45" s="2" t="s">
        <v>3</v>
      </c>
      <c r="C45" s="13" t="str">
        <f>'AC Opening'!B26</f>
        <v>TG 6ma BAN/VAN Revision</v>
      </c>
      <c r="D45" s="2" t="str">
        <f>'AC Opening'!C26</f>
        <v>Kohno</v>
      </c>
      <c r="E45" s="8">
        <v>3</v>
      </c>
      <c r="F45" s="11">
        <f t="shared" si="0"/>
        <v>0.47708333333333319</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4.9000000000000004</v>
      </c>
      <c r="B46" s="2" t="s">
        <v>3</v>
      </c>
      <c r="C46" s="13" t="str">
        <f>'AC Opening'!B27</f>
        <v>TG 7a OCC Amendment</v>
      </c>
      <c r="D46" s="2" t="str">
        <f>'AC Opening'!C27</f>
        <v>Jang</v>
      </c>
      <c r="E46" s="8">
        <v>3</v>
      </c>
      <c r="F46" s="11">
        <f t="shared" si="0"/>
        <v>0.47916666666666652</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233" t="str">
        <f>_xlfn.CONCAT("4.10","")</f>
        <v>4.10</v>
      </c>
      <c r="B47" s="2" t="s">
        <v>3</v>
      </c>
      <c r="C47" s="13" t="str">
        <f>'AC Opening'!B28</f>
        <v>TG 13 MG-OWC New Standard - IN PUB PREP</v>
      </c>
      <c r="D47" s="2" t="str">
        <f>'AC Opening'!C28</f>
        <v>Jungnickel</v>
      </c>
      <c r="E47" s="8">
        <v>0</v>
      </c>
      <c r="F47" s="11">
        <f t="shared" si="0"/>
        <v>0.48124999999999984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4.1100000000000003</v>
      </c>
      <c r="B48" s="2" t="s">
        <v>3</v>
      </c>
      <c r="C48" s="13" t="str">
        <f>'AC Opening'!B29</f>
        <v>TG 14 UWB-AHN New Standard - IN HIBERNATION</v>
      </c>
      <c r="D48" s="2" t="str">
        <f>'AC Opening'!C29</f>
        <v>Beecher</v>
      </c>
      <c r="E48" s="8">
        <v>0</v>
      </c>
      <c r="F48" s="11">
        <f t="shared" si="0"/>
        <v>0.48124999999999984</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4.12</v>
      </c>
      <c r="B49" s="2" t="s">
        <v>3</v>
      </c>
      <c r="C49" s="13" t="str">
        <f>'AC Opening'!B30</f>
        <v>TG 15 NB-AHN New Standard - IN HIBERNATION</v>
      </c>
      <c r="D49" s="2" t="str">
        <f>'AC Opening'!C30</f>
        <v>Powell</v>
      </c>
      <c r="E49" s="8">
        <v>0</v>
      </c>
      <c r="F49" s="11">
        <f t="shared" si="0"/>
        <v>0.48124999999999984</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v>4.13</v>
      </c>
      <c r="B50" s="2" t="s">
        <v>3</v>
      </c>
      <c r="C50" s="13" t="str">
        <f>'AC Opening'!B31</f>
        <v>TG 16t Lic-NB Amendment</v>
      </c>
      <c r="D50" s="2" t="str">
        <f>'AC Opening'!C31</f>
        <v>Godfrey</v>
      </c>
      <c r="E50" s="8">
        <v>3</v>
      </c>
      <c r="F50" s="11">
        <f t="shared" si="0"/>
        <v>0.48124999999999984</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4.1399999999999997</v>
      </c>
      <c r="B51" s="2" t="s">
        <v>3</v>
      </c>
      <c r="C51" s="13" t="str">
        <f>'AC Opening'!B32</f>
        <v>IG JS1G</v>
      </c>
      <c r="D51" s="2" t="str">
        <f>'AC Opening'!C32</f>
        <v>Orlik</v>
      </c>
      <c r="E51" s="8">
        <v>3</v>
      </c>
      <c r="F51" s="11">
        <f t="shared" si="0"/>
        <v>0.48333333333333317</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v>4.1500000000000004</v>
      </c>
      <c r="B52" s="2" t="s">
        <v>3</v>
      </c>
      <c r="C52" s="13" t="str">
        <f>'AC Opening'!B33</f>
        <v>IG SUN PHYs (p.k.a. NG-OFDM)</v>
      </c>
      <c r="D52" s="2" t="str">
        <f>'AC Opening'!C33</f>
        <v>Almholt</v>
      </c>
      <c r="E52" s="8">
        <v>3</v>
      </c>
      <c r="F52" s="11">
        <f t="shared" si="0"/>
        <v>0.4854166666666665</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4.16</v>
      </c>
      <c r="B53" s="2" t="s">
        <v>3</v>
      </c>
      <c r="C53" s="13" t="str">
        <f>'AC Opening'!B34</f>
        <v>Joint 802.1/802.15 Mtg.</v>
      </c>
      <c r="D53" s="2" t="str">
        <f>'AC Opening'!C34</f>
        <v>Beecher</v>
      </c>
      <c r="E53" s="8">
        <v>3</v>
      </c>
      <c r="F53" s="11">
        <f t="shared" si="0"/>
        <v>0.48749999999999982</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v>4.17</v>
      </c>
      <c r="B54" s="2" t="s">
        <v>3</v>
      </c>
      <c r="C54" s="13" t="str">
        <f>'AC Opening'!B35</f>
        <v>SC M/RULES</v>
      </c>
      <c r="D54" s="2" t="str">
        <f>'AC Opening'!C35</f>
        <v>Beecher</v>
      </c>
      <c r="E54" s="8">
        <v>3</v>
      </c>
      <c r="F54" s="11">
        <f t="shared" si="0"/>
        <v>0.48958333333333315</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c r="B55" s="2"/>
      <c r="C55" s="13"/>
      <c r="D55" s="2"/>
      <c r="E55" s="8"/>
      <c r="F55" s="11">
        <f t="shared" si="0"/>
        <v>0.49166666666666647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t="s">
        <v>47</v>
      </c>
      <c r="B56" s="2" t="s">
        <v>7</v>
      </c>
      <c r="C56" s="1" t="s">
        <v>9</v>
      </c>
      <c r="D56" s="2" t="s">
        <v>33</v>
      </c>
      <c r="E56" s="8">
        <v>1</v>
      </c>
      <c r="F56" s="11">
        <f t="shared" si="0"/>
        <v>0.49166666666666647</v>
      </c>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row>
    <row r="57" spans="1:255" ht="15" customHeight="1" x14ac:dyDescent="0.25">
      <c r="A57" s="21"/>
      <c r="B57" s="2"/>
      <c r="C57" s="22"/>
      <c r="D57" s="2"/>
      <c r="E57" s="8"/>
      <c r="F57" s="11">
        <f t="shared" si="0"/>
        <v>0.49236111111111092</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customFormat="1" ht="15" x14ac:dyDescent="0.25">
      <c r="A58" s="4" t="s">
        <v>147</v>
      </c>
      <c r="B58" s="2" t="s">
        <v>7</v>
      </c>
      <c r="C58" s="22" t="s">
        <v>203</v>
      </c>
      <c r="D58" s="2" t="s">
        <v>33</v>
      </c>
      <c r="E58" s="1">
        <v>1</v>
      </c>
      <c r="F58" s="11">
        <f t="shared" si="0"/>
        <v>0.49236111111111092</v>
      </c>
    </row>
    <row r="59" spans="1:255" ht="15" customHeight="1" x14ac:dyDescent="0.25">
      <c r="A59" s="21"/>
      <c r="B59" s="2"/>
      <c r="C59" s="22"/>
      <c r="D59" s="2"/>
      <c r="E59" s="8"/>
      <c r="F59" s="11">
        <f t="shared" si="0"/>
        <v>0.49305555555555536</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t="s">
        <v>50</v>
      </c>
      <c r="B60" s="2" t="s">
        <v>2</v>
      </c>
      <c r="C60" s="2" t="s">
        <v>13</v>
      </c>
      <c r="D60" s="2" t="s">
        <v>33</v>
      </c>
      <c r="E60" s="8">
        <v>1</v>
      </c>
      <c r="F60" s="11">
        <f t="shared" si="0"/>
        <v>0.49305555555555536</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c r="B61" s="2"/>
      <c r="C61" s="2"/>
      <c r="D61" s="2"/>
      <c r="E61" s="8"/>
      <c r="F61" s="11">
        <f t="shared" si="0"/>
        <v>0.4937499999999998</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4"/>
      <c r="B62" s="2"/>
      <c r="C62" s="2"/>
      <c r="D62" s="2"/>
      <c r="E62" s="8"/>
      <c r="F62" s="11"/>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25">
      <c r="A63" s="21"/>
      <c r="B63" s="2" t="s">
        <v>5</v>
      </c>
      <c r="C63" s="14" t="s">
        <v>6</v>
      </c>
      <c r="D63" s="2"/>
      <c r="E63" s="8" t="s">
        <v>5</v>
      </c>
      <c r="F63" s="11"/>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row>
    <row r="64" spans="1:255" ht="15" customHeight="1" x14ac:dyDescent="0.25">
      <c r="A64" s="21" t="s">
        <v>5</v>
      </c>
      <c r="B64" s="2"/>
      <c r="C64" s="5" t="s">
        <v>11</v>
      </c>
      <c r="D64" s="2"/>
      <c r="E64" s="8"/>
      <c r="F64" s="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18"/>
      <c r="IM64" s="18"/>
      <c r="IN64" s="18"/>
      <c r="IO64" s="18"/>
      <c r="IP64" s="18"/>
      <c r="IQ64" s="18"/>
      <c r="IR64" s="18"/>
      <c r="IS64" s="18"/>
      <c r="IT64" s="18"/>
      <c r="IU64" s="18"/>
    </row>
    <row r="65" spans="1:255" ht="15.6" x14ac:dyDescent="0.25">
      <c r="A65" s="21"/>
      <c r="B65" s="2"/>
      <c r="C65" s="14" t="s">
        <v>1</v>
      </c>
      <c r="D65" s="2"/>
      <c r="E65" s="8"/>
      <c r="F65" s="11"/>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18"/>
      <c r="IM65" s="18"/>
      <c r="IN65" s="18"/>
      <c r="IO65" s="18"/>
      <c r="IP65" s="18"/>
      <c r="IQ65" s="18"/>
      <c r="IR65" s="18"/>
      <c r="IS65" s="18"/>
      <c r="IT65" s="18"/>
      <c r="IU65" s="18"/>
    </row>
    <row r="66" spans="1:255" x14ac:dyDescent="0.25">
      <c r="C66" s="15"/>
      <c r="E66" s="15"/>
      <c r="F66" s="15"/>
    </row>
    <row r="67" spans="1:255" x14ac:dyDescent="0.25">
      <c r="C67" s="15"/>
      <c r="E67" s="15"/>
      <c r="F67" s="15"/>
    </row>
    <row r="68" spans="1:255" x14ac:dyDescent="0.25">
      <c r="C68" s="15"/>
      <c r="E68" s="15"/>
      <c r="F68" s="15"/>
    </row>
    <row r="69" spans="1:255" x14ac:dyDescent="0.25">
      <c r="C69" s="15"/>
      <c r="E69" s="15"/>
      <c r="F69" s="15"/>
    </row>
    <row r="70" spans="1:255" x14ac:dyDescent="0.25">
      <c r="C70" s="15"/>
      <c r="E70" s="15"/>
      <c r="F70" s="15"/>
    </row>
    <row r="71" spans="1:255" x14ac:dyDescent="0.25">
      <c r="C71" s="15"/>
      <c r="E71" s="15"/>
      <c r="F71" s="15"/>
    </row>
    <row r="72" spans="1:255" x14ac:dyDescent="0.25">
      <c r="C72" s="15"/>
      <c r="E72" s="15"/>
      <c r="F72" s="15"/>
    </row>
    <row r="73" spans="1:255" x14ac:dyDescent="0.25">
      <c r="A73" s="15"/>
      <c r="C73" s="15"/>
      <c r="E73" s="15"/>
      <c r="F73" s="15"/>
    </row>
    <row r="74" spans="1:255" x14ac:dyDescent="0.25">
      <c r="A74" s="15"/>
      <c r="C74" s="15"/>
      <c r="E74" s="15"/>
      <c r="F74" s="15"/>
    </row>
    <row r="75" spans="1:255" x14ac:dyDescent="0.25">
      <c r="A75" s="15"/>
    </row>
    <row r="76" spans="1:255" x14ac:dyDescent="0.25">
      <c r="A76" s="15"/>
    </row>
    <row r="77" spans="1:255" x14ac:dyDescent="0.25">
      <c r="A77" s="15"/>
    </row>
    <row r="88" spans="1:6" x14ac:dyDescent="0.25">
      <c r="A88" s="15"/>
    </row>
    <row r="89" spans="1:6" ht="16.5" customHeight="1" x14ac:dyDescent="0.25">
      <c r="A89" s="15"/>
    </row>
    <row r="90" spans="1:6" ht="16.5" customHeight="1" x14ac:dyDescent="0.25">
      <c r="A90" s="15"/>
      <c r="C90" s="15"/>
      <c r="E90" s="15"/>
      <c r="F90" s="15"/>
    </row>
    <row r="91" spans="1:6" ht="16.5" customHeight="1" x14ac:dyDescent="0.25">
      <c r="A91" s="15"/>
      <c r="C91" s="15"/>
      <c r="E91" s="15"/>
      <c r="F91" s="15"/>
    </row>
    <row r="92" spans="1:6" ht="16.5" customHeight="1" x14ac:dyDescent="0.25">
      <c r="A92" s="15"/>
      <c r="C92" s="15"/>
      <c r="E92" s="15"/>
      <c r="F92" s="15"/>
    </row>
    <row r="93" spans="1:6" ht="16.5" customHeight="1" x14ac:dyDescent="0.25">
      <c r="A93" s="15"/>
      <c r="C93" s="15"/>
      <c r="E93" s="15"/>
      <c r="F93" s="15"/>
    </row>
    <row r="94" spans="1:6" x14ac:dyDescent="0.25">
      <c r="A94" s="15"/>
      <c r="C94" s="15"/>
      <c r="E94" s="15"/>
      <c r="F94" s="15"/>
    </row>
  </sheetData>
  <mergeCells count="3">
    <mergeCell ref="E3:F3"/>
    <mergeCell ref="A1:F1"/>
    <mergeCell ref="A2:F2"/>
  </mergeCells>
  <hyperlinks>
    <hyperlink ref="C14" r:id="rId1" display="IEEE PATENT POLICY--CALL FOR LOAs" xr:uid="{2A0E5CBC-DE45-4FBE-8F82-08AD4446AA2B}"/>
    <hyperlink ref="C15" r:id="rId2" display="IEEE PATENT POLICY--CALL FOR LOAs" xr:uid="{60E438EC-D623-4E57-8608-C80895F93F44}"/>
    <hyperlink ref="C13"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55:A58 A15:A17 A29 A26 A35 A59:A60"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8"/>
  <sheetViews>
    <sheetView zoomScaleNormal="100" workbookViewId="0">
      <pane xSplit="1" ySplit="3" topLeftCell="B4" activePane="bottomRight" state="frozen"/>
      <selection pane="topRight" activeCell="B1" sqref="B1"/>
      <selection pane="bottomLeft" activeCell="A4" sqref="A4"/>
      <selection pane="bottomRight" activeCell="H1" sqref="H1"/>
    </sheetView>
  </sheetViews>
  <sheetFormatPr defaultColWidth="10.6640625" defaultRowHeight="15" x14ac:dyDescent="0.25"/>
  <cols>
    <col min="1" max="1" width="5.58203125" style="46" customWidth="1"/>
    <col min="2" max="2" width="50.58203125" customWidth="1"/>
    <col min="3" max="3" width="12" customWidth="1"/>
    <col min="4" max="4" width="20.58203125" customWidth="1"/>
    <col min="5" max="5" width="3.1640625" customWidth="1"/>
    <col min="6" max="6" width="8.75" customWidth="1"/>
    <col min="7" max="7" width="5.58203125" customWidth="1"/>
    <col min="8" max="8" width="6.58203125" customWidth="1"/>
  </cols>
  <sheetData>
    <row r="1" spans="1:8" s="7" customFormat="1" ht="15" customHeight="1" x14ac:dyDescent="0.3">
      <c r="A1" s="251" t="str">
        <f>Registration!A1</f>
        <v>144th IEEE 802.15 WSN Session</v>
      </c>
      <c r="B1" s="252"/>
      <c r="C1" s="252"/>
      <c r="D1" s="252"/>
      <c r="E1" s="252"/>
      <c r="F1" s="253"/>
      <c r="H1" s="9"/>
    </row>
    <row r="2" spans="1:8" s="7" customFormat="1" ht="15" customHeight="1" thickBot="1" x14ac:dyDescent="0.35">
      <c r="A2" s="266" t="str">
        <f>_xlfn.CONCAT("Agenda for WG15 AC Mtg. - ",TEXT(('AC Opening'!C2)+3,"DDDD, MMMM DD, YYYY"))</f>
        <v>Agenda for WG15 AC Mtg. - Wednesday, July 12, 2023</v>
      </c>
      <c r="B2" s="267"/>
      <c r="C2" s="267"/>
      <c r="D2" s="267"/>
      <c r="E2" s="267"/>
      <c r="F2" s="268"/>
      <c r="H2" s="10"/>
    </row>
    <row r="3" spans="1:8" s="40" customFormat="1" ht="15" customHeight="1" thickBot="1" x14ac:dyDescent="0.3">
      <c r="A3" s="69" t="s">
        <v>51</v>
      </c>
      <c r="B3" s="70" t="s">
        <v>52</v>
      </c>
      <c r="C3" s="70" t="s">
        <v>56</v>
      </c>
      <c r="D3" s="70" t="s">
        <v>194</v>
      </c>
      <c r="E3" s="71"/>
      <c r="F3" s="72"/>
    </row>
    <row r="4" spans="1:8" s="40" customFormat="1" ht="15" customHeight="1" x14ac:dyDescent="0.25">
      <c r="A4" s="44">
        <f>'AC Opening'!A4</f>
        <v>1</v>
      </c>
      <c r="B4" s="62" t="str">
        <f>'AC Opening'!B4</f>
        <v>Attendance requirements for Mtg.</v>
      </c>
      <c r="C4" s="62" t="str">
        <f>'AC Opening'!C4</f>
        <v>Powell</v>
      </c>
      <c r="G4" s="77"/>
    </row>
    <row r="5" spans="1:8" s="40" customFormat="1" ht="85.05" customHeight="1" x14ac:dyDescent="0.25">
      <c r="A5" s="44">
        <f>'AC Opening'!A5</f>
        <v>2</v>
      </c>
      <c r="B5" s="219" t="str">
        <f>'AC Opening'!B5</f>
        <v>Chair Reminders:
    - Show Patent Policy, Antitrust, Copyright,
      Ethics/Conduct, and Bylaws opening slides
      and ask patent claim question
    - Remind participants they must register and pay
      registation fee for meeting</v>
      </c>
      <c r="C5" s="62" t="str">
        <f>'AC Opening'!C5</f>
        <v>Powell</v>
      </c>
    </row>
    <row r="6" spans="1:8" s="40" customFormat="1" ht="15" customHeight="1" x14ac:dyDescent="0.25">
      <c r="A6" s="44">
        <f>'AC Opening'!A6</f>
        <v>3</v>
      </c>
      <c r="B6" s="219" t="str">
        <f>'AC Opening'!B6</f>
        <v>N/A</v>
      </c>
      <c r="C6" s="62" t="str">
        <f>'AC Opening'!C6</f>
        <v>Powell</v>
      </c>
    </row>
    <row r="7" spans="1:8" s="40" customFormat="1" ht="30" customHeight="1" x14ac:dyDescent="0.25">
      <c r="A7" s="44">
        <f>'AC Opening'!A7</f>
        <v>4</v>
      </c>
      <c r="B7" s="219" t="str">
        <f>'AC Opening'!B7</f>
        <v>Update on NesCom and RevCom and Dates
    - See SASB Dates TAB</v>
      </c>
      <c r="C7" s="62" t="str">
        <f>'AC Opening'!C7</f>
        <v>Powell</v>
      </c>
      <c r="D7" s="62"/>
    </row>
    <row r="8" spans="1:8" s="40" customFormat="1" ht="15" customHeight="1" x14ac:dyDescent="0.25">
      <c r="A8" s="44">
        <f>'AC Opening'!A8</f>
        <v>5</v>
      </c>
      <c r="B8" s="62" t="s">
        <v>211</v>
      </c>
      <c r="C8" s="62" t="str">
        <f>'AC Opening'!C8</f>
        <v>Powell</v>
      </c>
      <c r="D8" s="62"/>
    </row>
    <row r="9" spans="1:8" s="40" customFormat="1" ht="15" customHeight="1" x14ac:dyDescent="0.25">
      <c r="A9" s="44">
        <f>'AC Opening'!A18</f>
        <v>6</v>
      </c>
      <c r="B9" s="62" t="s">
        <v>201</v>
      </c>
      <c r="C9" s="62" t="str">
        <f>'AC Opening'!C8</f>
        <v>Powell</v>
      </c>
    </row>
    <row r="10" spans="1:8" s="40" customFormat="1" ht="49.95" customHeight="1" x14ac:dyDescent="0.25">
      <c r="A10" s="44"/>
      <c r="B10" s="41" t="str">
        <f>'AC Opening'!B19</f>
        <v>TG 3mb Revision</v>
      </c>
      <c r="C10" s="41" t="str">
        <f>'AC Opening'!C19</f>
        <v>Kürner</v>
      </c>
      <c r="D10" s="74" t="s">
        <v>140</v>
      </c>
    </row>
    <row r="11" spans="1:8" s="40" customFormat="1" ht="49.95" customHeight="1" x14ac:dyDescent="0.25">
      <c r="A11" s="45"/>
      <c r="B11" s="41" t="str">
        <f>'AC Opening'!B20</f>
        <v>SC THz</v>
      </c>
      <c r="C11" s="41" t="str">
        <f>'AC Opening'!C20</f>
        <v>Kürner</v>
      </c>
      <c r="D11" s="74" t="s">
        <v>140</v>
      </c>
    </row>
    <row r="12" spans="1:8" s="40" customFormat="1" ht="49.95" customHeight="1" x14ac:dyDescent="0.25">
      <c r="A12" s="45"/>
      <c r="B12" s="41" t="str">
        <f>'AC Opening'!B21</f>
        <v>TG 4ab UWB-NG Amendment</v>
      </c>
      <c r="C12" s="41" t="str">
        <f>'AC Opening'!C21</f>
        <v>Rolfe</v>
      </c>
      <c r="D12" s="74" t="s">
        <v>140</v>
      </c>
    </row>
    <row r="13" spans="1:8" s="40" customFormat="1" ht="49.95" customHeight="1" x14ac:dyDescent="0.25">
      <c r="A13" s="44"/>
      <c r="B13" s="41" t="str">
        <f>'AC Opening'!B22</f>
        <v>SC WNG</v>
      </c>
      <c r="C13" s="41" t="str">
        <f>'AC Opening'!C22</f>
        <v>Rolfe</v>
      </c>
      <c r="D13" s="74" t="s">
        <v>140</v>
      </c>
    </row>
    <row r="14" spans="1:8" s="40" customFormat="1" ht="49.95" customHeight="1" x14ac:dyDescent="0.25">
      <c r="A14" s="45"/>
      <c r="B14" s="41" t="str">
        <f>'AC Opening'!B23</f>
        <v>TG 4ac Privacy Amendment</v>
      </c>
      <c r="C14" s="41" t="str">
        <f>'AC Opening'!C23</f>
        <v>Kivinen</v>
      </c>
      <c r="D14" s="74" t="s">
        <v>140</v>
      </c>
    </row>
    <row r="15" spans="1:8" s="40" customFormat="1" ht="49.95" customHeight="1" x14ac:dyDescent="0.25">
      <c r="A15" s="45"/>
      <c r="B15" s="41" t="str">
        <f>'AC Opening'!B24</f>
        <v>SC IETF</v>
      </c>
      <c r="C15" s="41" t="str">
        <f>'AC Opening'!C24</f>
        <v>Kivinen</v>
      </c>
      <c r="D15" s="74" t="s">
        <v>140</v>
      </c>
    </row>
    <row r="16" spans="1:8" s="40" customFormat="1" ht="49.95" customHeight="1" x14ac:dyDescent="0.25">
      <c r="A16" s="45"/>
      <c r="B16" s="41" t="str">
        <f>'AC Opening'!B25</f>
        <v>TG 4me Revision to 2020</v>
      </c>
      <c r="C16" s="41" t="str">
        <f>'AC Opening'!C25</f>
        <v>Stuebing</v>
      </c>
      <c r="D16" s="74" t="s">
        <v>140</v>
      </c>
    </row>
    <row r="17" spans="1:4" s="40" customFormat="1" ht="49.95" customHeight="1" x14ac:dyDescent="0.25">
      <c r="A17" s="45"/>
      <c r="B17" s="41" t="str">
        <f>'AC Opening'!B26</f>
        <v>TG 6ma BAN/VAN Revision</v>
      </c>
      <c r="C17" s="41" t="str">
        <f>'AC Opening'!C26</f>
        <v>Kohno</v>
      </c>
      <c r="D17" s="74" t="s">
        <v>140</v>
      </c>
    </row>
    <row r="18" spans="1:4" s="40" customFormat="1" ht="15" customHeight="1" x14ac:dyDescent="0.25">
      <c r="A18" s="45"/>
      <c r="B18" s="41" t="str">
        <f>'AC Opening'!B27</f>
        <v>TG 7a OCC Amendment</v>
      </c>
      <c r="C18" s="41" t="str">
        <f>'AC Opening'!C27</f>
        <v>Jang</v>
      </c>
      <c r="D18" s="74"/>
    </row>
    <row r="19" spans="1:4" s="40" customFormat="1" ht="15" customHeight="1" x14ac:dyDescent="0.25">
      <c r="A19" s="45"/>
      <c r="B19" s="41" t="str">
        <f>'AC Opening'!B28</f>
        <v>TG 13 MG-OWC New Standard - IN PUB PREP</v>
      </c>
      <c r="C19" s="41" t="str">
        <f>'AC Opening'!C28</f>
        <v>Jungnickel</v>
      </c>
      <c r="D19" s="74"/>
    </row>
    <row r="20" spans="1:4" s="40" customFormat="1" ht="15" customHeight="1" x14ac:dyDescent="0.25">
      <c r="A20" s="45"/>
      <c r="B20" s="41" t="str">
        <f>'AC Opening'!B29</f>
        <v>TG 14 UWB-AHN New Standard - IN HIBERNATION</v>
      </c>
      <c r="C20" s="41" t="str">
        <f>'AC Opening'!C29</f>
        <v>Beecher</v>
      </c>
    </row>
    <row r="21" spans="1:4" s="40" customFormat="1" ht="49.95" customHeight="1" x14ac:dyDescent="0.25">
      <c r="A21" s="45"/>
      <c r="B21" s="41" t="str">
        <f>'AC Opening'!B30</f>
        <v>TG 15 NB-AHN New Standard - IN HIBERNATION</v>
      </c>
      <c r="C21" s="41" t="str">
        <f>'AC Opening'!C30</f>
        <v>Powell</v>
      </c>
      <c r="D21" s="74" t="s">
        <v>140</v>
      </c>
    </row>
    <row r="22" spans="1:4" s="40" customFormat="1" ht="49.95" customHeight="1" x14ac:dyDescent="0.25">
      <c r="A22" s="45"/>
      <c r="B22" s="41" t="str">
        <f>'AC Opening'!B31</f>
        <v>TG 16t Lic-NB Amendment</v>
      </c>
      <c r="C22" s="41" t="str">
        <f>'AC Opening'!C31</f>
        <v>Godfrey</v>
      </c>
      <c r="D22" s="74" t="s">
        <v>140</v>
      </c>
    </row>
    <row r="23" spans="1:4" s="40" customFormat="1" ht="49.95" customHeight="1" x14ac:dyDescent="0.25">
      <c r="A23" s="45"/>
      <c r="B23" s="41" t="str">
        <f>'AC Opening'!B32</f>
        <v>IG JS1G</v>
      </c>
      <c r="C23" s="41" t="str">
        <f>'AC Opening'!C32</f>
        <v>Orlik</v>
      </c>
      <c r="D23" s="74" t="s">
        <v>140</v>
      </c>
    </row>
    <row r="24" spans="1:4" s="40" customFormat="1" ht="49.95" customHeight="1" x14ac:dyDescent="0.25">
      <c r="A24" s="44"/>
      <c r="B24" s="41" t="str">
        <f>'AC Opening'!B33</f>
        <v>IG SUN PHYs (p.k.a. NG-OFDM)</v>
      </c>
      <c r="C24" s="41" t="str">
        <f>'AC Opening'!C33</f>
        <v>Almholt</v>
      </c>
      <c r="D24" s="74" t="s">
        <v>140</v>
      </c>
    </row>
    <row r="25" spans="1:4" s="40" customFormat="1" ht="49.95" customHeight="1" x14ac:dyDescent="0.25">
      <c r="A25" s="45"/>
      <c r="B25" s="41" t="str">
        <f>'AC Opening'!B34</f>
        <v>Joint 802.1/802.15 Mtg.</v>
      </c>
      <c r="C25" s="41" t="str">
        <f>'AC Opening'!C34</f>
        <v>Beecher</v>
      </c>
      <c r="D25" s="74" t="s">
        <v>140</v>
      </c>
    </row>
    <row r="26" spans="1:4" s="40" customFormat="1" ht="49.95" customHeight="1" x14ac:dyDescent="0.25">
      <c r="A26" s="45"/>
      <c r="B26" s="41" t="str">
        <f>'AC Opening'!B35</f>
        <v>SC M/RULES</v>
      </c>
      <c r="C26" s="41" t="str">
        <f>'AC Opening'!C35</f>
        <v>Beecher</v>
      </c>
      <c r="D26" s="74" t="s">
        <v>140</v>
      </c>
    </row>
    <row r="27" spans="1:4" s="40" customFormat="1" ht="15" customHeight="1" x14ac:dyDescent="0.25">
      <c r="A27" s="44">
        <v>6</v>
      </c>
      <c r="B27" s="41" t="str">
        <f>'AC Opening'!B36</f>
        <v>Plans for July Mtg.</v>
      </c>
      <c r="C27" s="41" t="str">
        <f>'AC Opening'!C36</f>
        <v>Powell</v>
      </c>
    </row>
    <row r="28" spans="1:4" s="40" customFormat="1" ht="15" customHeight="1" x14ac:dyDescent="0.25">
      <c r="A28" s="44"/>
      <c r="B28" s="41" t="str">
        <f>'AC Opening'!B37</f>
        <v>Plans for Sept. Mtg.</v>
      </c>
      <c r="C28" s="41" t="str">
        <f>'AC Opening'!C37</f>
        <v>Powell</v>
      </c>
    </row>
    <row r="29" spans="1:4" s="40" customFormat="1" ht="15" customHeight="1" x14ac:dyDescent="0.25">
      <c r="A29" s="44">
        <v>7</v>
      </c>
      <c r="B29" s="41" t="str">
        <f>'AC Opening'!B38</f>
        <v xml:space="preserve">AoB: </v>
      </c>
      <c r="C29" s="41" t="str">
        <f>'AC Opening'!C38</f>
        <v>Powell</v>
      </c>
    </row>
    <row r="30" spans="1:4" s="40" customFormat="1" ht="15" customHeight="1" x14ac:dyDescent="0.25">
      <c r="A30" s="44"/>
      <c r="B30" s="43" t="str">
        <f>'AC Opening'!B39</f>
        <v>802.1/802.15 Joint Mtg. - TG6ma presentation</v>
      </c>
      <c r="C30" s="41" t="str">
        <f>'AC Opening'!C39</f>
        <v>Kohno</v>
      </c>
    </row>
    <row r="31" spans="1:4" x14ac:dyDescent="0.25">
      <c r="B31" s="43" t="str">
        <f>'AC Opening'!B40</f>
        <v>WG Awards for Publish Standards Reminder</v>
      </c>
      <c r="C31" s="41" t="str">
        <f>'AC Opening'!C40</f>
        <v>Powell</v>
      </c>
    </row>
    <row r="32" spans="1:4" ht="79.95" customHeight="1" x14ac:dyDescent="0.25">
      <c r="B32" s="238" t="str">
        <f>'AC Opening'!B41</f>
        <v xml:space="preserve">    Motions @ EOW
        - TG3mb Motion and LMSC package to RevCom
           Motion for reformation of CRG
        - TG7a Motion to start LB Recirc
           Motion for reformation of CRG
        - TG16t Motion to start Initial Letter Ballot</v>
      </c>
      <c r="C32" s="41" t="str">
        <f>'AC Opening'!C41</f>
        <v>All</v>
      </c>
    </row>
    <row r="33" spans="1:3" ht="15" customHeight="1" x14ac:dyDescent="0.25">
      <c r="A33" s="44">
        <v>8</v>
      </c>
      <c r="B33" s="41" t="s">
        <v>235</v>
      </c>
      <c r="C33" s="41" t="str">
        <f>'AC Opening'!C42</f>
        <v>Powell</v>
      </c>
    </row>
    <row r="34" spans="1:3" x14ac:dyDescent="0.25">
      <c r="B34" s="41"/>
      <c r="C34" s="41"/>
    </row>
    <row r="35" spans="1:3" x14ac:dyDescent="0.25">
      <c r="B35" s="41"/>
      <c r="C35" s="41"/>
    </row>
    <row r="36" spans="1:3" ht="17.399999999999999" x14ac:dyDescent="0.3">
      <c r="B36" s="33"/>
      <c r="C36" s="34"/>
    </row>
    <row r="37" spans="1:3" ht="17.399999999999999" x14ac:dyDescent="0.3">
      <c r="B37" s="33"/>
      <c r="C37" s="34"/>
    </row>
    <row r="38" spans="1:3" ht="17.399999999999999" x14ac:dyDescent="0.3">
      <c r="B38" s="33"/>
      <c r="C38" s="34"/>
    </row>
    <row r="39" spans="1:3" ht="17.399999999999999" x14ac:dyDescent="0.3">
      <c r="C39" s="34"/>
    </row>
    <row r="40" spans="1:3" ht="17.399999999999999" x14ac:dyDescent="0.3">
      <c r="B40" s="33"/>
      <c r="C40" s="34"/>
    </row>
    <row r="41" spans="1:3" ht="17.399999999999999" x14ac:dyDescent="0.3">
      <c r="B41" s="33"/>
      <c r="C41" s="34"/>
    </row>
    <row r="42" spans="1:3" ht="17.399999999999999" x14ac:dyDescent="0.3">
      <c r="C42" s="34"/>
    </row>
    <row r="43" spans="1:3" ht="17.399999999999999" x14ac:dyDescent="0.3">
      <c r="B43" s="33"/>
      <c r="C43" s="35"/>
    </row>
    <row r="44" spans="1:3" ht="17.399999999999999" x14ac:dyDescent="0.3">
      <c r="B44" s="33"/>
      <c r="C44" s="34"/>
    </row>
    <row r="45" spans="1:3" ht="17.399999999999999" x14ac:dyDescent="0.3">
      <c r="C45" s="34"/>
    </row>
    <row r="46" spans="1:3" ht="17.399999999999999" x14ac:dyDescent="0.3">
      <c r="B46" s="33"/>
      <c r="C46" s="34"/>
    </row>
    <row r="47" spans="1:3" ht="17.399999999999999" x14ac:dyDescent="0.3">
      <c r="C47" s="34"/>
    </row>
    <row r="48" spans="1:3" ht="17.399999999999999" x14ac:dyDescent="0.3">
      <c r="B48" s="33"/>
      <c r="C48" s="34"/>
    </row>
    <row r="49" spans="2:3" ht="17.399999999999999" x14ac:dyDescent="0.3">
      <c r="C49" s="34"/>
    </row>
    <row r="50" spans="2:3" ht="17.399999999999999" x14ac:dyDescent="0.3">
      <c r="B50" s="33"/>
      <c r="C50" s="34"/>
    </row>
    <row r="51" spans="2:3" ht="17.399999999999999" x14ac:dyDescent="0.3">
      <c r="B51" s="33"/>
      <c r="C51" s="34"/>
    </row>
    <row r="52" spans="2:3" ht="17.399999999999999" x14ac:dyDescent="0.3">
      <c r="C52" s="34"/>
    </row>
    <row r="53" spans="2:3" ht="17.399999999999999" x14ac:dyDescent="0.3">
      <c r="B53" s="33"/>
      <c r="C53" s="34"/>
    </row>
    <row r="54" spans="2:3" ht="17.399999999999999" x14ac:dyDescent="0.3">
      <c r="C54" s="34"/>
    </row>
    <row r="55" spans="2:3" ht="17.399999999999999" x14ac:dyDescent="0.3">
      <c r="B55" s="33"/>
      <c r="C55" s="34"/>
    </row>
    <row r="56" spans="2:3" ht="17.399999999999999" x14ac:dyDescent="0.3">
      <c r="C56" s="34"/>
    </row>
    <row r="57" spans="2:3" ht="17.399999999999999" x14ac:dyDescent="0.3">
      <c r="C57" s="34"/>
    </row>
    <row r="58" spans="2:3" ht="17.399999999999999" x14ac:dyDescent="0.3">
      <c r="C58" s="34"/>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4"/>
  <sheetViews>
    <sheetView zoomScaleNormal="100" workbookViewId="0">
      <pane xSplit="2" ySplit="3" topLeftCell="C4" activePane="bottomRight" state="frozen"/>
      <selection pane="topRight" activeCell="C1" sqref="C1"/>
      <selection pane="bottomLeft" activeCell="A4" sqref="A4"/>
      <selection pane="bottomRight" activeCell="H1" sqref="H1"/>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51" t="str">
        <f>Registration!A1</f>
        <v>144th IEEE 802.15 WSN Session</v>
      </c>
      <c r="B1" s="252"/>
      <c r="C1" s="252"/>
      <c r="D1" s="252"/>
      <c r="E1" s="252"/>
      <c r="F1" s="253"/>
      <c r="H1" s="9"/>
    </row>
    <row r="2" spans="1:255" s="7" customFormat="1" ht="15" customHeight="1" thickBot="1" x14ac:dyDescent="0.35">
      <c r="A2" s="275" t="str">
        <f>_xlfn.CONCAT("Agenda for WG15 Mid-Week Plenary - ",TEXT(('AC Opening'!C2)+3,"DDDD, MMMM DD, YYYY"))</f>
        <v>Agenda for WG15 Mid-Week Plenary - Wednesday, July 12, 2023</v>
      </c>
      <c r="B2" s="276"/>
      <c r="C2" s="276"/>
      <c r="D2" s="276"/>
      <c r="E2" s="276"/>
      <c r="F2" s="277"/>
      <c r="H2" s="10"/>
    </row>
    <row r="3" spans="1:255" ht="25.05" customHeight="1" thickBot="1" x14ac:dyDescent="0.3">
      <c r="A3" s="66" t="s">
        <v>51</v>
      </c>
      <c r="B3" s="67" t="s">
        <v>55</v>
      </c>
      <c r="C3" s="68" t="s">
        <v>52</v>
      </c>
      <c r="D3" s="67" t="s">
        <v>56</v>
      </c>
      <c r="E3" s="273" t="s">
        <v>193</v>
      </c>
      <c r="F3" s="274"/>
      <c r="G3" s="65"/>
    </row>
    <row r="4" spans="1:255" s="6" customFormat="1" ht="15" customHeight="1" x14ac:dyDescent="0.25">
      <c r="A4" s="4">
        <v>1</v>
      </c>
      <c r="B4" s="8" t="s">
        <v>7</v>
      </c>
      <c r="C4" s="23" t="str">
        <f>'WG Opening'!C4</f>
        <v>MEETING CALLED TO ORDER</v>
      </c>
      <c r="D4" s="2" t="str">
        <f>'WG Opening'!D4</f>
        <v>Powell</v>
      </c>
      <c r="E4" s="1">
        <v>1</v>
      </c>
      <c r="F4" s="11">
        <f>TIME(10,30,0)</f>
        <v>0.4375</v>
      </c>
    </row>
    <row r="5" spans="1:255" s="6" customFormat="1" ht="15" customHeight="1" x14ac:dyDescent="0.25">
      <c r="A5" s="4">
        <v>1.1000000000000001</v>
      </c>
      <c r="B5" s="8" t="s">
        <v>4</v>
      </c>
      <c r="C5" s="23" t="str">
        <f>'WG Opening'!C5</f>
        <v>ANNOUNCEMENTS (Don’t forget to announce your name and affiliation before you speak)</v>
      </c>
      <c r="D5" s="2" t="str">
        <f>'WG Opening'!D5</f>
        <v>Beecher</v>
      </c>
      <c r="E5" s="8">
        <v>1</v>
      </c>
      <c r="F5" s="11">
        <f t="shared" ref="F5:F49" si="0">F4+TIME(0,E4,0)</f>
        <v>0.43819444444444444</v>
      </c>
    </row>
    <row r="6" spans="1:255" s="6" customFormat="1" ht="30" customHeight="1" x14ac:dyDescent="0.25">
      <c r="A6" s="4" t="s">
        <v>14</v>
      </c>
      <c r="B6" s="8" t="s">
        <v>4</v>
      </c>
      <c r="C6" s="235" t="s">
        <v>223</v>
      </c>
      <c r="D6" s="2" t="str">
        <f>'WG Opening'!D6</f>
        <v>Beecher</v>
      </c>
      <c r="E6" s="8">
        <v>1</v>
      </c>
      <c r="F6" s="11">
        <f t="shared" si="0"/>
        <v>0.43888888888888888</v>
      </c>
    </row>
    <row r="7" spans="1:255" s="6" customFormat="1" ht="45" customHeight="1" x14ac:dyDescent="0.25">
      <c r="A7" s="4" t="s">
        <v>15</v>
      </c>
      <c r="B7" s="8" t="s">
        <v>4</v>
      </c>
      <c r="C7" s="236" t="s">
        <v>222</v>
      </c>
      <c r="D7" s="2" t="str">
        <f>'WG Opening'!D7</f>
        <v>Beecher</v>
      </c>
      <c r="E7" s="8">
        <v>1</v>
      </c>
      <c r="F7" s="11">
        <f t="shared" si="0"/>
        <v>0.43958333333333333</v>
      </c>
    </row>
    <row r="8" spans="1:255" s="6" customFormat="1" ht="15" customHeight="1" x14ac:dyDescent="0.25">
      <c r="A8" s="4" t="s">
        <v>16</v>
      </c>
      <c r="B8" s="8" t="s">
        <v>4</v>
      </c>
      <c r="C8" s="76" t="str">
        <f>'WG Opening'!C8</f>
        <v>This Mtg. is being held Mixed-Mode as per the vote in the 802 WCSC</v>
      </c>
      <c r="D8" s="2" t="str">
        <f>'WG Opening'!D8</f>
        <v>Beecher</v>
      </c>
      <c r="E8" s="8">
        <v>1</v>
      </c>
      <c r="F8" s="11">
        <f t="shared" si="0"/>
        <v>0.44027777777777777</v>
      </c>
    </row>
    <row r="9" spans="1:255" s="6" customFormat="1" ht="15" customHeight="1" x14ac:dyDescent="0.25">
      <c r="A9" s="4" t="s">
        <v>42</v>
      </c>
      <c r="B9" s="8" t="s">
        <v>4</v>
      </c>
      <c r="C9" s="76" t="str">
        <f>'WG Opening'!C9</f>
        <v>DirectVoteLive (DVL) for Closing Plenary [rem: highly recomm. to use one email for all 802 items]</v>
      </c>
      <c r="D9" s="2" t="str">
        <f>'WG Opening'!D9</f>
        <v>Beecher</v>
      </c>
      <c r="E9" s="8">
        <v>1</v>
      </c>
      <c r="F9" s="11">
        <f t="shared" si="0"/>
        <v>0.44097222222222221</v>
      </c>
    </row>
    <row r="10" spans="1:255" s="6" customFormat="1" ht="30" customHeight="1" x14ac:dyDescent="0.25">
      <c r="A10" s="4" t="s">
        <v>58</v>
      </c>
      <c r="B10" s="8" t="s">
        <v>4</v>
      </c>
      <c r="C10" s="76" t="str">
        <f>'WG Opening'!C10</f>
        <v>All motions for WG closing are due to Chair (Clint Powell), and Vice-Chair (Phil Beecher) immediately after the close of your last mtg.</v>
      </c>
      <c r="D10" s="2" t="str">
        <f>'WG Opening'!D10</f>
        <v>Beecher</v>
      </c>
      <c r="E10" s="8">
        <v>1</v>
      </c>
      <c r="F10" s="11">
        <f t="shared" si="0"/>
        <v>0.44166666666666665</v>
      </c>
    </row>
    <row r="11" spans="1:255" s="6" customFormat="1" ht="15" customHeight="1" x14ac:dyDescent="0.25">
      <c r="A11" s="4" t="s">
        <v>135</v>
      </c>
      <c r="B11" s="8" t="s">
        <v>4</v>
      </c>
      <c r="C11" s="76" t="str">
        <f>'WG Opening'!C11</f>
        <v>Mixed-Mode Meeting Ground Rules &amp; 75% Criteria</v>
      </c>
      <c r="D11" s="2" t="str">
        <f>'WG Opening'!D11</f>
        <v>Beecher</v>
      </c>
      <c r="E11" s="8">
        <v>1</v>
      </c>
      <c r="F11" s="11">
        <f t="shared" si="0"/>
        <v>0.44236111111111109</v>
      </c>
    </row>
    <row r="12" spans="1:255" s="6" customFormat="1" ht="15" customHeight="1" x14ac:dyDescent="0.25">
      <c r="A12" s="4"/>
      <c r="B12" s="8"/>
      <c r="D12" s="2"/>
      <c r="E12" s="8"/>
      <c r="F12" s="11">
        <f t="shared" si="0"/>
        <v>0.44305555555555554</v>
      </c>
    </row>
    <row r="13" spans="1:255" s="6" customFormat="1" ht="15" customHeight="1" x14ac:dyDescent="0.25">
      <c r="A13" s="4">
        <v>2</v>
      </c>
      <c r="B13" s="8" t="s">
        <v>7</v>
      </c>
      <c r="C13" s="2" t="str">
        <f>'WG Opening'!C20</f>
        <v>GENERAL AND ADMINISTRATIVE</v>
      </c>
      <c r="D13" s="2"/>
      <c r="E13" s="8"/>
      <c r="F13" s="11">
        <f t="shared" si="0"/>
        <v>0.44305555555555554</v>
      </c>
    </row>
    <row r="14" spans="1:255" ht="15" customHeight="1" x14ac:dyDescent="0.25">
      <c r="A14" s="4" t="s">
        <v>128</v>
      </c>
      <c r="B14" s="1" t="s">
        <v>4</v>
      </c>
      <c r="C14" s="32" t="str">
        <f>'WG Opening'!C25</f>
        <v>N/A</v>
      </c>
      <c r="D14" s="2" t="str">
        <f>'WG Opening'!D25</f>
        <v>Powell</v>
      </c>
      <c r="E14" s="8">
        <v>0</v>
      </c>
      <c r="F14" s="11">
        <f t="shared" si="0"/>
        <v>0.44305555555555554</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15" customHeight="1" x14ac:dyDescent="0.25">
      <c r="A15" s="15"/>
      <c r="C15" s="37"/>
      <c r="D15" s="2"/>
      <c r="E15" s="1"/>
      <c r="F15" s="11">
        <f t="shared" si="0"/>
        <v>0.44305555555555554</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15" customHeight="1" x14ac:dyDescent="0.25">
      <c r="A16" s="4">
        <v>3</v>
      </c>
      <c r="B16" s="2" t="s">
        <v>7</v>
      </c>
      <c r="C16" s="2" t="str">
        <f>'WG Opening'!C28</f>
        <v>FUTURE MTGS AND POLLS</v>
      </c>
      <c r="D16" s="2"/>
      <c r="E16" s="1"/>
      <c r="F16" s="11">
        <f t="shared" si="0"/>
        <v>0.44305555555555554</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4" t="s">
        <v>48</v>
      </c>
      <c r="B17" s="2" t="s">
        <v>4</v>
      </c>
      <c r="C17" s="1" t="str">
        <f>'WG Opening'!C29</f>
        <v>SEPT 2023 802 INTERIM MIXED MODE MTG. - PLAN OF RECORD FOR IEEE 802.15 WG</v>
      </c>
      <c r="D17" s="1" t="str">
        <f>'WG Opening'!D29</f>
        <v>Powell</v>
      </c>
      <c r="E17" s="8">
        <v>1</v>
      </c>
      <c r="F17" s="11">
        <f t="shared" si="0"/>
        <v>0.44305555555555554</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customFormat="1" ht="30" customHeight="1" x14ac:dyDescent="0.25">
      <c r="A18" s="4" t="s">
        <v>142</v>
      </c>
      <c r="B18" s="2" t="s">
        <v>4</v>
      </c>
      <c r="C18" s="32" t="str">
        <f>'WG Opening'!C30</f>
        <v>802.15 WG will hold the Sept. Mtg. session from Sept. 10-14, 2023, with the in-person part being held at the Grand Hyatt, Buckhead, GA</v>
      </c>
      <c r="D18" s="1" t="str">
        <f>'WG Opening'!D30</f>
        <v>Powell</v>
      </c>
      <c r="E18" s="8">
        <v>1</v>
      </c>
      <c r="F18" s="11">
        <f t="shared" si="0"/>
        <v>0.44374999999999998</v>
      </c>
    </row>
    <row r="19" spans="1:255" customFormat="1" ht="15" customHeight="1" x14ac:dyDescent="0.25">
      <c r="A19" s="4" t="s">
        <v>143</v>
      </c>
      <c r="B19" s="2" t="s">
        <v>4</v>
      </c>
      <c r="C19" s="30" t="str">
        <f>'WG Opening'!C31</f>
        <v>The 802 Wireless Chairs Adv. Committee for the Sept. Mtg. will be held 4pm to 5:30pm on Sun. Sept. 10, 2023</v>
      </c>
      <c r="D19" s="1" t="str">
        <f>'WG Opening'!D31</f>
        <v>Powell</v>
      </c>
      <c r="E19" s="1">
        <v>1</v>
      </c>
      <c r="F19" s="11">
        <f t="shared" si="0"/>
        <v>0.44444444444444442</v>
      </c>
    </row>
    <row r="20" spans="1:255" customFormat="1" ht="15" customHeight="1" x14ac:dyDescent="0.25">
      <c r="A20" s="4" t="s">
        <v>144</v>
      </c>
      <c r="B20" s="2" t="s">
        <v>4</v>
      </c>
      <c r="C20" s="30" t="str">
        <f>'WG Opening'!C32</f>
        <v>The 802.15 AC for the Sept. Mtg. will be held 5:30 to 6:30pm on Sun. Sept. 10, 2023</v>
      </c>
      <c r="D20" s="1" t="str">
        <f>'WG Opening'!D32</f>
        <v>Powell</v>
      </c>
      <c r="E20" s="1">
        <v>1</v>
      </c>
      <c r="F20" s="11">
        <f t="shared" si="0"/>
        <v>0.44513888888888886</v>
      </c>
    </row>
    <row r="21" spans="1:255" customFormat="1" ht="30" customHeight="1" x14ac:dyDescent="0.25">
      <c r="A21" s="4" t="s">
        <v>145</v>
      </c>
      <c r="B21" s="2" t="s">
        <v>4</v>
      </c>
      <c r="C21" s="32" t="str">
        <f>'WG Opening'!C33</f>
        <v>802 Mtg. Registration Fees &amp; Deadlines have been set at $700 until Friday, May 26th, 2023, $1000 through Friday, June 30, 2023, and $1300 after Friday, June 30, 2023</v>
      </c>
      <c r="D21" s="1" t="str">
        <f>'WG Opening'!D33</f>
        <v>Powell</v>
      </c>
      <c r="E21" s="8">
        <v>1</v>
      </c>
      <c r="F21" s="11">
        <f t="shared" si="0"/>
        <v>0.4458333333333333</v>
      </c>
    </row>
    <row r="22" spans="1:255" customFormat="1" ht="135" customHeight="1" x14ac:dyDescent="0.25">
      <c r="A22" s="4" t="s">
        <v>146</v>
      </c>
      <c r="B22" s="2" t="s">
        <v>4</v>
      </c>
      <c r="C22" s="32" t="str">
        <f>'WG Opening'!C34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1" t="str">
        <f>'WG Opening'!D34</f>
        <v>Powell</v>
      </c>
      <c r="E22" s="8">
        <v>2</v>
      </c>
      <c r="F22" s="11">
        <f t="shared" si="0"/>
        <v>0.44652777777777775</v>
      </c>
    </row>
    <row r="23" spans="1:255" ht="15" customHeight="1" x14ac:dyDescent="0.25">
      <c r="A23" s="4" t="s">
        <v>49</v>
      </c>
      <c r="B23" s="2" t="s">
        <v>4</v>
      </c>
      <c r="C23" s="75" t="str">
        <f>'WG Opening'!C35</f>
        <v>POLLS - see ePoll for any polls</v>
      </c>
      <c r="D23" s="1" t="str">
        <f>'WG Opening'!D35</f>
        <v>Powell</v>
      </c>
      <c r="E23" s="8">
        <v>0</v>
      </c>
      <c r="F23" s="11">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25">
      <c r="E24" s="8"/>
      <c r="F24" s="11">
        <f t="shared" si="0"/>
        <v>0.44791666666666663</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25">
      <c r="A25" s="233" t="str">
        <f>_xlfn.CONCAT('WG Opening'!A37, "")</f>
        <v>4</v>
      </c>
      <c r="B25" s="2" t="s">
        <v>7</v>
      </c>
      <c r="C25" s="2" t="s">
        <v>155</v>
      </c>
      <c r="D25" s="2" t="str">
        <f>'WG Opening'!D37</f>
        <v>Powell</v>
      </c>
      <c r="E25" s="8">
        <v>0</v>
      </c>
      <c r="F25" s="11">
        <f t="shared" si="0"/>
        <v>0.44791666666666663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A26" s="233" t="str">
        <f>_xlfn.CONCAT('WG Opening'!A38, "")</f>
        <v>4.1</v>
      </c>
      <c r="B26" s="2" t="str">
        <f>'WG Opening'!B38</f>
        <v>DT</v>
      </c>
      <c r="C26" s="13" t="str">
        <f>'WG Opening'!C38</f>
        <v>TG 3mb Revision</v>
      </c>
      <c r="D26" s="2" t="str">
        <f>'WG Opening'!D38</f>
        <v>Kürner</v>
      </c>
      <c r="E26" s="8">
        <v>2</v>
      </c>
      <c r="F26" s="11">
        <f t="shared" si="0"/>
        <v>0.44791666666666663</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233" t="str">
        <f>_xlfn.CONCAT('WG Opening'!A39, "")</f>
        <v>4.2</v>
      </c>
      <c r="B27" s="2" t="str">
        <f>'WG Opening'!B39</f>
        <v>DT</v>
      </c>
      <c r="C27" s="13" t="str">
        <f>'WG Opening'!C39</f>
        <v>SC THz</v>
      </c>
      <c r="D27" s="2" t="str">
        <f>'WG Opening'!D39</f>
        <v>Kürner</v>
      </c>
      <c r="E27" s="8">
        <v>2</v>
      </c>
      <c r="F27" s="11">
        <f t="shared" si="0"/>
        <v>0.44930555555555551</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33" t="str">
        <f>_xlfn.CONCAT('WG Opening'!A40, "")</f>
        <v>4.3</v>
      </c>
      <c r="B28" s="2" t="str">
        <f>'WG Opening'!B40</f>
        <v>DT</v>
      </c>
      <c r="C28" s="13" t="str">
        <f>'WG Opening'!C40</f>
        <v>TG 4ab UWB-NG Amendment</v>
      </c>
      <c r="D28" s="2" t="str">
        <f>'WG Opening'!D40</f>
        <v>Rolfe</v>
      </c>
      <c r="E28" s="8">
        <v>2</v>
      </c>
      <c r="F28" s="11">
        <f t="shared" si="0"/>
        <v>0.4506944444444444</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33" t="str">
        <f>_xlfn.CONCAT('WG Opening'!A41, "")</f>
        <v>4.4</v>
      </c>
      <c r="B29" s="2" t="str">
        <f>'WG Opening'!B41</f>
        <v>DT</v>
      </c>
      <c r="C29" s="13" t="str">
        <f>'WG Opening'!C41</f>
        <v>SC WNG</v>
      </c>
      <c r="D29" s="2" t="str">
        <f>'WG Opening'!D41</f>
        <v>Rolfe</v>
      </c>
      <c r="E29" s="8">
        <v>2</v>
      </c>
      <c r="F29" s="11">
        <f t="shared" si="0"/>
        <v>0.45208333333333328</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33" t="str">
        <f>_xlfn.CONCAT('WG Opening'!A42, "")</f>
        <v>4.5</v>
      </c>
      <c r="B30" s="2" t="str">
        <f>'WG Opening'!B42</f>
        <v>DT</v>
      </c>
      <c r="C30" s="13" t="str">
        <f>'WG Opening'!C42</f>
        <v>TG 4ac Privacy Amendment</v>
      </c>
      <c r="D30" s="2" t="str">
        <f>'WG Opening'!D42</f>
        <v>Kivinen</v>
      </c>
      <c r="E30" s="8">
        <v>2</v>
      </c>
      <c r="F30" s="11">
        <f t="shared" si="0"/>
        <v>0.45347222222222217</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33" t="str">
        <f>_xlfn.CONCAT('WG Opening'!A43, "")</f>
        <v>4.6</v>
      </c>
      <c r="B31" s="2" t="str">
        <f>'WG Opening'!B43</f>
        <v>DT</v>
      </c>
      <c r="C31" s="13" t="str">
        <f>'WG Opening'!C43</f>
        <v>SC IETF</v>
      </c>
      <c r="D31" s="2" t="str">
        <f>'WG Opening'!D43</f>
        <v>Kivinen</v>
      </c>
      <c r="E31" s="8">
        <v>2</v>
      </c>
      <c r="F31" s="11">
        <f t="shared" si="0"/>
        <v>0.45486111111111105</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33" t="str">
        <f>_xlfn.CONCAT('WG Opening'!A44, "")</f>
        <v>4.7</v>
      </c>
      <c r="B32" s="2" t="str">
        <f>'WG Opening'!B44</f>
        <v>DT</v>
      </c>
      <c r="C32" s="13" t="str">
        <f>'WG Opening'!C44</f>
        <v>TG 4me Revision to 2020</v>
      </c>
      <c r="D32" s="2" t="str">
        <f>'WG Opening'!D44</f>
        <v>Stuebing</v>
      </c>
      <c r="E32" s="8">
        <v>2</v>
      </c>
      <c r="F32" s="11">
        <f t="shared" si="0"/>
        <v>0.45624999999999993</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33" t="str">
        <f>_xlfn.CONCAT('WG Opening'!A45, "")</f>
        <v>4.8</v>
      </c>
      <c r="B33" s="2" t="str">
        <f>'WG Opening'!B45</f>
        <v>DT</v>
      </c>
      <c r="C33" s="13" t="str">
        <f>'WG Opening'!C45</f>
        <v>TG 6ma BAN/VAN Revision</v>
      </c>
      <c r="D33" s="2" t="str">
        <f>'WG Opening'!D45</f>
        <v>Kohno</v>
      </c>
      <c r="E33" s="8">
        <v>2</v>
      </c>
      <c r="F33" s="11">
        <f t="shared" si="0"/>
        <v>0.45763888888888882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33" t="str">
        <f>_xlfn.CONCAT('WG Opening'!A46, "")</f>
        <v>4.9</v>
      </c>
      <c r="B34" s="2" t="str">
        <f>'WG Opening'!B46</f>
        <v>DT</v>
      </c>
      <c r="C34" s="13" t="str">
        <f>'WG Opening'!C46</f>
        <v>TG 7a OCC Amendment</v>
      </c>
      <c r="D34" s="2" t="str">
        <f>'WG Opening'!D46</f>
        <v>Jang</v>
      </c>
      <c r="E34" s="8">
        <v>2</v>
      </c>
      <c r="F34" s="11">
        <f t="shared" si="0"/>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33" t="str">
        <f>_xlfn.CONCAT('WG Opening'!A47, "")</f>
        <v>4.10</v>
      </c>
      <c r="B35" s="2" t="str">
        <f>'WG Opening'!B47</f>
        <v>DT</v>
      </c>
      <c r="C35" s="13" t="str">
        <f>'WG Opening'!C47</f>
        <v>TG 13 MG-OWC New Standard - IN PUB PREP</v>
      </c>
      <c r="D35" s="2" t="str">
        <f>'WG Opening'!D47</f>
        <v>Jungnickel</v>
      </c>
      <c r="E35" s="8">
        <v>2</v>
      </c>
      <c r="F35" s="11">
        <f t="shared" si="0"/>
        <v>0.46041666666666659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33" t="str">
        <f>_xlfn.CONCAT('WG Opening'!A48, "")</f>
        <v>4.11</v>
      </c>
      <c r="B36" s="2" t="str">
        <f>'WG Opening'!B48</f>
        <v>DT</v>
      </c>
      <c r="C36" s="13" t="str">
        <f>'WG Opening'!C48</f>
        <v>TG 14 UWB-AHN New Standard - IN HIBERNATION</v>
      </c>
      <c r="D36" s="2" t="str">
        <f>'WG Opening'!D48</f>
        <v>Beecher</v>
      </c>
      <c r="E36" s="8">
        <v>2</v>
      </c>
      <c r="F36" s="11">
        <f t="shared" si="0"/>
        <v>0.46180555555555547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33" t="str">
        <f>_xlfn.CONCAT('WG Opening'!A49, "")</f>
        <v>4.12</v>
      </c>
      <c r="B37" s="2" t="str">
        <f>'WG Opening'!B49</f>
        <v>DT</v>
      </c>
      <c r="C37" s="13" t="str">
        <f>'WG Opening'!C49</f>
        <v>TG 15 NB-AHN New Standard - IN HIBERNATION</v>
      </c>
      <c r="D37" s="2" t="str">
        <f>'WG Opening'!D49</f>
        <v>Powell</v>
      </c>
      <c r="E37" s="8">
        <v>2</v>
      </c>
      <c r="F37" s="11">
        <f t="shared" si="0"/>
        <v>0.46319444444444435</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33" t="str">
        <f>_xlfn.CONCAT('WG Opening'!A50, "")</f>
        <v>4.13</v>
      </c>
      <c r="B38" s="2" t="str">
        <f>'WG Opening'!B50</f>
        <v>DT</v>
      </c>
      <c r="C38" s="13" t="str">
        <f>'WG Opening'!C50</f>
        <v>TG 16t Lic-NB Amendment</v>
      </c>
      <c r="D38" s="2" t="str">
        <f>'WG Opening'!D50</f>
        <v>Godfrey</v>
      </c>
      <c r="E38" s="8">
        <v>2</v>
      </c>
      <c r="F38" s="11">
        <f t="shared" si="0"/>
        <v>0.46458333333333324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33" t="str">
        <f>_xlfn.CONCAT('WG Opening'!A51, "")</f>
        <v>4.14</v>
      </c>
      <c r="B39" s="2" t="str">
        <f>'WG Opening'!B51</f>
        <v>DT</v>
      </c>
      <c r="C39" s="13" t="str">
        <f>'WG Opening'!C51</f>
        <v>IG JS1G</v>
      </c>
      <c r="D39" s="2" t="str">
        <f>'WG Opening'!D51</f>
        <v>Orlik</v>
      </c>
      <c r="E39" s="8">
        <v>2</v>
      </c>
      <c r="F39" s="11">
        <f t="shared" si="0"/>
        <v>0.46597222222222212</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33" t="str">
        <f>_xlfn.CONCAT('WG Opening'!A52, "")</f>
        <v>4.15</v>
      </c>
      <c r="B40" s="2" t="str">
        <f>'WG Opening'!B52</f>
        <v>DT</v>
      </c>
      <c r="C40" s="13" t="str">
        <f>'WG Opening'!C52</f>
        <v>IG SUN PHYs (p.k.a. NG-OFDM)</v>
      </c>
      <c r="D40" s="2" t="str">
        <f>'WG Opening'!D52</f>
        <v>Almholt</v>
      </c>
      <c r="E40" s="8">
        <v>2</v>
      </c>
      <c r="F40" s="11">
        <f t="shared" si="0"/>
        <v>0.46736111111111101</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33" t="str">
        <f>_xlfn.CONCAT('WG Opening'!A53, "")</f>
        <v>4.16</v>
      </c>
      <c r="B41" s="2" t="str">
        <f>'WG Opening'!B53</f>
        <v>DT</v>
      </c>
      <c r="C41" s="13" t="str">
        <f>'WG Opening'!C53</f>
        <v>Joint 802.1/802.15 Mtg.</v>
      </c>
      <c r="D41" s="2" t="str">
        <f>'WG Opening'!D53</f>
        <v>Beecher</v>
      </c>
      <c r="E41" s="8">
        <v>2</v>
      </c>
      <c r="F41" s="11">
        <f t="shared" si="0"/>
        <v>0.46874999999999989</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33" t="str">
        <f>_xlfn.CONCAT('WG Opening'!A54, "")</f>
        <v>4.17</v>
      </c>
      <c r="B42" s="2" t="str">
        <f>'WG Opening'!B54</f>
        <v>DT</v>
      </c>
      <c r="C42" s="13" t="str">
        <f>'WG Opening'!C54</f>
        <v>SC M/RULES</v>
      </c>
      <c r="D42" s="2" t="str">
        <f>'WG Opening'!D54</f>
        <v>Beecher</v>
      </c>
      <c r="E42" s="8">
        <v>2</v>
      </c>
      <c r="F42" s="11">
        <f t="shared" si="0"/>
        <v>0.47013888888888877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c r="B43" s="2"/>
      <c r="C43" s="13"/>
      <c r="D43" s="2"/>
      <c r="E43" s="8"/>
      <c r="F43" s="11">
        <f t="shared" si="0"/>
        <v>0.47152777777777766</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t="s">
        <v>47</v>
      </c>
      <c r="B44" s="2" t="str">
        <f>'WG Opening'!B56</f>
        <v>*</v>
      </c>
      <c r="C44" s="2" t="str">
        <f>'WG Opening'!C56</f>
        <v>NEW BUSINESS</v>
      </c>
      <c r="D44" s="2" t="str">
        <f>'WG Opening'!D56</f>
        <v>Powell</v>
      </c>
      <c r="E44" s="8">
        <v>1</v>
      </c>
      <c r="F44" s="11">
        <f t="shared" si="0"/>
        <v>0.47152777777777766</v>
      </c>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row>
    <row r="45" spans="1:255" ht="15" customHeight="1" x14ac:dyDescent="0.25">
      <c r="A45" s="21"/>
      <c r="B45" s="2"/>
      <c r="C45" s="22"/>
      <c r="D45" s="2"/>
      <c r="E45" s="8"/>
      <c r="F45" s="11">
        <f t="shared" si="0"/>
        <v>0.4722222222222221</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customFormat="1" ht="15" x14ac:dyDescent="0.25">
      <c r="A46" s="4" t="s">
        <v>147</v>
      </c>
      <c r="B46" s="2" t="str">
        <f>'WG Opening'!B58</f>
        <v>*</v>
      </c>
      <c r="C46" s="2" t="str">
        <f>'WG Opening'!C58</f>
        <v>AOB</v>
      </c>
      <c r="D46" s="2" t="str">
        <f>'WG Opening'!D58</f>
        <v>Powell</v>
      </c>
      <c r="E46" s="1">
        <v>1</v>
      </c>
      <c r="F46" s="11">
        <f t="shared" si="0"/>
        <v>0.4722222222222221</v>
      </c>
    </row>
    <row r="47" spans="1:255" customFormat="1" ht="15" x14ac:dyDescent="0.25">
      <c r="A47" s="4"/>
      <c r="B47" s="2"/>
      <c r="C47" s="32"/>
      <c r="D47" s="2"/>
      <c r="E47" s="1"/>
      <c r="F47" s="11">
        <f t="shared" si="0"/>
        <v>0.47291666666666654</v>
      </c>
    </row>
    <row r="48" spans="1:255" ht="15" customHeight="1" x14ac:dyDescent="0.25">
      <c r="A48" s="4" t="s">
        <v>50</v>
      </c>
      <c r="B48" s="2" t="s">
        <v>2</v>
      </c>
      <c r="C48" s="1" t="str">
        <f>'WG Opening'!C60</f>
        <v>RECESS FOR SUBGROUP MEETINGS</v>
      </c>
      <c r="D48" s="2" t="str">
        <f>'WG Opening'!D60</f>
        <v>Powell</v>
      </c>
      <c r="E48" s="8">
        <v>1</v>
      </c>
      <c r="F48" s="11">
        <f t="shared" si="0"/>
        <v>0.47291666666666654</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c r="B49" s="2"/>
      <c r="C49" s="2"/>
      <c r="D49" s="2"/>
      <c r="E49" s="8"/>
      <c r="F49" s="11">
        <f t="shared" si="0"/>
        <v>0.47361111111111098</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c r="B50" s="2"/>
      <c r="C50" s="2"/>
      <c r="D50" s="2"/>
      <c r="E50" s="8"/>
      <c r="F50" s="11"/>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21"/>
      <c r="B51" s="2" t="s">
        <v>5</v>
      </c>
      <c r="C51" s="5" t="str">
        <f>'WG Opening'!C63</f>
        <v>ME - Motion, External        MI - Motion, Internal</v>
      </c>
      <c r="D51" s="2"/>
      <c r="E51" s="8" t="s">
        <v>5</v>
      </c>
      <c r="F51" s="11"/>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row>
    <row r="52" spans="1:255" ht="15" customHeight="1" x14ac:dyDescent="0.25">
      <c r="A52" s="21" t="s">
        <v>5</v>
      </c>
      <c r="B52" s="2"/>
      <c r="C52" s="5" t="str">
        <f>'WG Opening'!C64</f>
        <v>DT - Discussion Topic         II - Information Item</v>
      </c>
      <c r="D52" s="2"/>
      <c r="E52" s="8"/>
      <c r="F52" s="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row>
    <row r="53" spans="1:255" ht="15.6" x14ac:dyDescent="0.25">
      <c r="A53" s="21"/>
      <c r="B53" s="2"/>
      <c r="C53" s="5" t="str">
        <f>'WG Opening'!C65</f>
        <v>Category  (* = consent agenda)</v>
      </c>
      <c r="D53" s="2"/>
      <c r="E53" s="8"/>
      <c r="F53" s="11"/>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row>
    <row r="54" spans="1:255" ht="15.6" x14ac:dyDescent="0.25">
      <c r="A54" s="27"/>
      <c r="B54" s="2"/>
      <c r="C54" s="14"/>
      <c r="D54" s="2"/>
      <c r="E54" s="8"/>
      <c r="F54" s="11"/>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x14ac:dyDescent="0.25">
      <c r="C55" s="15"/>
      <c r="E55" s="15"/>
      <c r="F55" s="15"/>
    </row>
    <row r="56" spans="1:255" x14ac:dyDescent="0.25">
      <c r="C56" s="15"/>
      <c r="E56" s="15"/>
      <c r="F56" s="15"/>
    </row>
    <row r="57" spans="1:255" x14ac:dyDescent="0.25">
      <c r="C57" s="15"/>
      <c r="E57" s="15"/>
      <c r="F57" s="15"/>
    </row>
    <row r="58" spans="1:255" x14ac:dyDescent="0.25">
      <c r="C58" s="15"/>
      <c r="E58" s="15"/>
      <c r="F58" s="15"/>
    </row>
    <row r="59" spans="1:255" x14ac:dyDescent="0.25">
      <c r="C59" s="15"/>
      <c r="E59" s="15"/>
      <c r="F59" s="15"/>
    </row>
    <row r="60" spans="1:255" x14ac:dyDescent="0.25">
      <c r="C60" s="15"/>
      <c r="E60" s="15"/>
      <c r="F60" s="15"/>
    </row>
    <row r="61" spans="1:255" x14ac:dyDescent="0.25">
      <c r="C61" s="15"/>
      <c r="E61" s="15"/>
      <c r="F61" s="15"/>
    </row>
    <row r="62" spans="1:255" x14ac:dyDescent="0.25">
      <c r="C62" s="15"/>
      <c r="E62" s="15"/>
      <c r="F62" s="15"/>
    </row>
    <row r="63" spans="1:255" x14ac:dyDescent="0.25">
      <c r="A63" s="15"/>
      <c r="C63" s="15"/>
      <c r="E63" s="15"/>
      <c r="F63" s="15"/>
    </row>
    <row r="64" spans="1:255" x14ac:dyDescent="0.25">
      <c r="A64" s="15"/>
      <c r="C64" s="15"/>
      <c r="E64" s="15"/>
      <c r="F64" s="15"/>
    </row>
    <row r="65" spans="1:6" x14ac:dyDescent="0.25">
      <c r="A65" s="15"/>
    </row>
    <row r="66" spans="1:6" x14ac:dyDescent="0.25">
      <c r="A66" s="15"/>
    </row>
    <row r="67" spans="1:6" x14ac:dyDescent="0.25">
      <c r="A67" s="15"/>
    </row>
    <row r="78" spans="1:6" x14ac:dyDescent="0.25">
      <c r="A78" s="15"/>
    </row>
    <row r="79" spans="1:6" ht="16.5" customHeight="1" x14ac:dyDescent="0.25">
      <c r="A79" s="15"/>
    </row>
    <row r="80" spans="1:6" ht="16.5" customHeight="1" x14ac:dyDescent="0.25">
      <c r="A80" s="15"/>
      <c r="C80" s="15"/>
      <c r="E80" s="15"/>
      <c r="F80" s="15"/>
    </row>
    <row r="81" s="15" customFormat="1" ht="16.5" customHeight="1" x14ac:dyDescent="0.25"/>
    <row r="82" s="15" customFormat="1" ht="16.5" customHeight="1" x14ac:dyDescent="0.25"/>
    <row r="83" s="15" customFormat="1" ht="16.5" customHeight="1" x14ac:dyDescent="0.25"/>
    <row r="84" s="15" customFormat="1" x14ac:dyDescent="0.25"/>
  </sheetData>
  <mergeCells count="3">
    <mergeCell ref="A1:F1"/>
    <mergeCell ref="A2:F2"/>
    <mergeCell ref="E3:F3"/>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3:A46 A14:A17 A23 A24 A47:A48"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2"/>
  <sheetViews>
    <sheetView zoomScaleNormal="100" workbookViewId="0">
      <pane xSplit="2" ySplit="3" topLeftCell="C4" activePane="bottomRight" state="frozen"/>
      <selection pane="topRight" activeCell="C1" sqref="C1"/>
      <selection pane="bottomLeft" activeCell="A4" sqref="A4"/>
      <selection pane="bottomRight" activeCell="H1" sqref="H1"/>
    </sheetView>
  </sheetViews>
  <sheetFormatPr defaultColWidth="9.4140625" defaultRowHeight="13.2"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7" customWidth="1"/>
    <col min="9" max="9" width="43.08203125" style="227"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
      <c r="A1" s="251" t="str">
        <f>Registration!A1</f>
        <v>144th IEEE 802.15 WSN Session</v>
      </c>
      <c r="B1" s="252"/>
      <c r="C1" s="252"/>
      <c r="D1" s="252"/>
      <c r="E1" s="252"/>
      <c r="F1" s="253"/>
      <c r="H1" s="221"/>
      <c r="I1" s="226"/>
    </row>
    <row r="2" spans="1:255" s="7" customFormat="1" ht="15" customHeight="1" thickBot="1" x14ac:dyDescent="0.35">
      <c r="A2" s="275" t="str">
        <f>_xlfn.CONCAT("Agenda for WG15 Closing Plenary - ",TEXT(('AC Opening'!C2)+4,"DDDD, MMMM DD, YYYY"))</f>
        <v>Agenda for WG15 Closing Plenary - Thursday, July 13, 2023</v>
      </c>
      <c r="B2" s="276"/>
      <c r="C2" s="276"/>
      <c r="D2" s="276"/>
      <c r="E2" s="276"/>
      <c r="F2" s="277"/>
      <c r="H2" s="220"/>
      <c r="I2" s="226"/>
    </row>
    <row r="3" spans="1:255" ht="25.05" customHeight="1" thickBot="1" x14ac:dyDescent="0.3">
      <c r="A3" s="66" t="s">
        <v>51</v>
      </c>
      <c r="B3" s="67" t="s">
        <v>55</v>
      </c>
      <c r="C3" s="68" t="s">
        <v>52</v>
      </c>
      <c r="D3" s="67" t="s">
        <v>56</v>
      </c>
      <c r="E3" s="273" t="s">
        <v>193</v>
      </c>
      <c r="F3" s="274"/>
      <c r="G3" s="65"/>
    </row>
    <row r="4" spans="1:255" customFormat="1" ht="15" customHeight="1" x14ac:dyDescent="0.25">
      <c r="A4" s="4" t="s">
        <v>46</v>
      </c>
      <c r="B4" s="1" t="s">
        <v>7</v>
      </c>
      <c r="C4" s="23" t="str">
        <f>'WG Opening'!C4</f>
        <v>MEETING CALLED TO ORDER</v>
      </c>
      <c r="D4" s="2" t="str">
        <f>'WG Opening'!D4</f>
        <v>Powell</v>
      </c>
      <c r="E4" s="1">
        <v>1</v>
      </c>
      <c r="F4" s="25">
        <f>TIME(18,30,0)</f>
        <v>0.77083333333333337</v>
      </c>
      <c r="H4" s="222"/>
      <c r="I4" s="228"/>
    </row>
    <row r="5" spans="1:255" s="6" customFormat="1" ht="15" customHeight="1" x14ac:dyDescent="0.25">
      <c r="A5" s="4">
        <v>1.1000000000000001</v>
      </c>
      <c r="B5" s="8" t="s">
        <v>4</v>
      </c>
      <c r="C5" s="23" t="str">
        <f>'WG Opening'!C5</f>
        <v>ANNOUNCEMENTS (Don’t forget to announce your name and affiliation before you speak)</v>
      </c>
      <c r="D5" s="2" t="str">
        <f>'WG Opening'!D5</f>
        <v>Beecher</v>
      </c>
      <c r="E5" s="8">
        <v>1</v>
      </c>
      <c r="F5" s="11">
        <f t="shared" ref="F5:F53" si="0">F4+TIME(0,E4,0)</f>
        <v>0.77152777777777781</v>
      </c>
      <c r="H5" s="223"/>
      <c r="I5" s="229"/>
    </row>
    <row r="6" spans="1:255" s="6" customFormat="1" ht="30" customHeight="1" x14ac:dyDescent="0.25">
      <c r="A6" s="4" t="s">
        <v>14</v>
      </c>
      <c r="B6" s="8" t="s">
        <v>4</v>
      </c>
      <c r="C6" s="235" t="s">
        <v>223</v>
      </c>
      <c r="D6" s="2" t="str">
        <f>'WG Opening'!D6</f>
        <v>Beecher</v>
      </c>
      <c r="E6" s="8">
        <v>1</v>
      </c>
      <c r="F6" s="11">
        <f t="shared" si="0"/>
        <v>0.77222222222222225</v>
      </c>
      <c r="H6" s="223"/>
      <c r="I6" s="229"/>
    </row>
    <row r="7" spans="1:255" s="6" customFormat="1" ht="45" customHeight="1" x14ac:dyDescent="0.25">
      <c r="A7" s="4" t="s">
        <v>15</v>
      </c>
      <c r="B7" s="8" t="s">
        <v>4</v>
      </c>
      <c r="C7" s="236" t="s">
        <v>222</v>
      </c>
      <c r="D7" s="2" t="str">
        <f>'WG Opening'!D7</f>
        <v>Beecher</v>
      </c>
      <c r="E7" s="8">
        <v>1</v>
      </c>
      <c r="F7" s="11">
        <f t="shared" si="0"/>
        <v>0.7729166666666667</v>
      </c>
      <c r="H7" s="223"/>
      <c r="I7" s="229"/>
    </row>
    <row r="8" spans="1:255" s="6" customFormat="1" ht="15" customHeight="1" x14ac:dyDescent="0.25">
      <c r="A8" s="4" t="s">
        <v>16</v>
      </c>
      <c r="B8" s="8" t="s">
        <v>4</v>
      </c>
      <c r="C8" s="76" t="str">
        <f>'WG Opening'!C8</f>
        <v>This Mtg. is being held Mixed-Mode as per the vote in the 802 WCSC</v>
      </c>
      <c r="D8" s="2" t="str">
        <f>'WG Opening'!D8</f>
        <v>Beecher</v>
      </c>
      <c r="E8" s="8">
        <v>1</v>
      </c>
      <c r="F8" s="11">
        <f t="shared" si="0"/>
        <v>0.77361111111111114</v>
      </c>
      <c r="H8" s="223"/>
      <c r="I8" s="229"/>
    </row>
    <row r="9" spans="1:255" s="6" customFormat="1" ht="15" customHeight="1" x14ac:dyDescent="0.25">
      <c r="A9" s="4" t="s">
        <v>42</v>
      </c>
      <c r="B9" s="8" t="s">
        <v>4</v>
      </c>
      <c r="C9" s="76" t="str">
        <f>'WG Opening'!C9</f>
        <v>DirectVoteLive (DVL) for Closing Plenary [rem: highly recomm. to use one email for all 802 items]</v>
      </c>
      <c r="D9" s="2" t="str">
        <f>'WG Opening'!D9</f>
        <v>Beecher</v>
      </c>
      <c r="E9" s="8">
        <v>1</v>
      </c>
      <c r="F9" s="11">
        <f t="shared" si="0"/>
        <v>0.77430555555555558</v>
      </c>
      <c r="H9" s="223"/>
      <c r="I9" s="229"/>
    </row>
    <row r="10" spans="1:255" s="6" customFormat="1" ht="30" customHeight="1" x14ac:dyDescent="0.25">
      <c r="A10" s="4" t="s">
        <v>58</v>
      </c>
      <c r="B10" s="8" t="s">
        <v>4</v>
      </c>
      <c r="C10" s="76" t="str">
        <f>'WG Opening'!C10</f>
        <v>All motions for WG closing are due to Chair (Clint Powell), and Vice-Chair (Phil Beecher) immediately after the close of your last mtg.</v>
      </c>
      <c r="D10" s="2" t="str">
        <f>'WG Opening'!D10</f>
        <v>Beecher</v>
      </c>
      <c r="E10" s="8">
        <v>1</v>
      </c>
      <c r="F10" s="11">
        <f t="shared" si="0"/>
        <v>0.77500000000000002</v>
      </c>
      <c r="H10" s="223"/>
      <c r="I10" s="229"/>
    </row>
    <row r="11" spans="1:255" s="6" customFormat="1" ht="15" customHeight="1" x14ac:dyDescent="0.25">
      <c r="A11" s="4" t="s">
        <v>135</v>
      </c>
      <c r="B11" s="8" t="s">
        <v>4</v>
      </c>
      <c r="C11" s="76" t="str">
        <f>'WG Opening'!C11</f>
        <v>Mixed-Mode Meeting Ground Rules &amp; 75% Criteria</v>
      </c>
      <c r="D11" s="2" t="str">
        <f>'WG Opening'!D11</f>
        <v>Beecher</v>
      </c>
      <c r="E11" s="8">
        <v>1</v>
      </c>
      <c r="F11" s="11">
        <f t="shared" si="0"/>
        <v>0.77569444444444446</v>
      </c>
      <c r="H11" s="223"/>
      <c r="I11" s="229"/>
    </row>
    <row r="12" spans="1:255" customFormat="1" ht="15" customHeight="1" x14ac:dyDescent="0.25">
      <c r="A12" s="2"/>
      <c r="B12" s="2"/>
      <c r="C12" s="31"/>
      <c r="D12" s="2"/>
      <c r="E12" s="1"/>
      <c r="F12" s="11">
        <f t="shared" si="0"/>
        <v>0.77638888888888891</v>
      </c>
      <c r="H12" s="222"/>
      <c r="I12" s="228"/>
    </row>
    <row r="13" spans="1:255" s="6" customFormat="1" ht="15" customHeight="1" x14ac:dyDescent="0.25">
      <c r="A13" s="4">
        <v>2</v>
      </c>
      <c r="B13" s="8" t="s">
        <v>7</v>
      </c>
      <c r="C13" s="29" t="str">
        <f>'WG Opening'!C20</f>
        <v>GENERAL AND ADMINISTRATIVE</v>
      </c>
      <c r="D13" s="2"/>
      <c r="E13" s="8"/>
      <c r="F13" s="11">
        <f t="shared" si="0"/>
        <v>0.77638888888888891</v>
      </c>
      <c r="H13" s="223"/>
      <c r="I13" s="229"/>
    </row>
    <row r="14" spans="1:255" ht="15" customHeight="1" x14ac:dyDescent="0.25">
      <c r="A14" s="4" t="s">
        <v>128</v>
      </c>
      <c r="B14" s="1" t="s">
        <v>4</v>
      </c>
      <c r="C14" s="32" t="str">
        <f>'WG Opening'!C25</f>
        <v>N/A</v>
      </c>
      <c r="D14" s="2" t="str">
        <f>'WG Opening'!D25</f>
        <v>Powell</v>
      </c>
      <c r="E14" s="8">
        <v>1</v>
      </c>
      <c r="F14" s="11">
        <f t="shared" si="0"/>
        <v>0.77638888888888891</v>
      </c>
      <c r="G14" s="6"/>
      <c r="H14" s="223"/>
      <c r="I14" s="229"/>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customFormat="1" ht="15" customHeight="1" x14ac:dyDescent="0.25">
      <c r="A15" s="2"/>
      <c r="B15" s="2"/>
      <c r="C15" s="31"/>
      <c r="D15" s="2"/>
      <c r="E15" s="1"/>
      <c r="F15" s="11">
        <f t="shared" si="0"/>
        <v>0.77708333333333335</v>
      </c>
      <c r="H15" s="222"/>
      <c r="I15" s="228"/>
    </row>
    <row r="16" spans="1:255" ht="15" customHeight="1" x14ac:dyDescent="0.25">
      <c r="A16" s="4">
        <v>3</v>
      </c>
      <c r="B16" s="2" t="s">
        <v>7</v>
      </c>
      <c r="C16" s="2" t="str">
        <f>'WG Mid-Week'!C16</f>
        <v>FUTURE MTGS AND POLLS</v>
      </c>
      <c r="D16" s="2"/>
      <c r="E16" s="1"/>
      <c r="F16" s="11">
        <f t="shared" si="0"/>
        <v>0.77708333333333335</v>
      </c>
      <c r="G16" s="6"/>
      <c r="H16" s="223"/>
      <c r="I16" s="229"/>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25">
      <c r="A17" s="4" t="s">
        <v>48</v>
      </c>
      <c r="B17" s="2" t="s">
        <v>4</v>
      </c>
      <c r="C17" s="1" t="str">
        <f>'WG Mid-Week'!C17</f>
        <v>SEPT 2023 802 INTERIM MIXED MODE MTG. - PLAN OF RECORD FOR IEEE 802.15 WG</v>
      </c>
      <c r="D17" s="2" t="str">
        <f>'WG Opening'!D29</f>
        <v>Powell</v>
      </c>
      <c r="E17" s="1">
        <v>1</v>
      </c>
      <c r="F17" s="11">
        <f t="shared" si="0"/>
        <v>0.77708333333333335</v>
      </c>
      <c r="H17" s="222"/>
      <c r="I17" s="228"/>
    </row>
    <row r="18" spans="1:255" customFormat="1" ht="30" customHeight="1" x14ac:dyDescent="0.25">
      <c r="A18" s="4" t="s">
        <v>142</v>
      </c>
      <c r="B18" s="2" t="s">
        <v>4</v>
      </c>
      <c r="C18" s="32" t="str">
        <f>'WG Mid-Week'!C18</f>
        <v>802.15 WG will hold the Sept. Mtg. session from Sept. 10-14, 2023, with the in-person part being held at the Grand Hyatt, Buckhead, GA</v>
      </c>
      <c r="D18" s="2" t="str">
        <f>'WG Opening'!D30</f>
        <v>Powell</v>
      </c>
      <c r="E18" s="1">
        <v>1</v>
      </c>
      <c r="F18" s="11">
        <f t="shared" si="0"/>
        <v>0.77777777777777779</v>
      </c>
      <c r="H18" s="222"/>
      <c r="I18" s="228"/>
    </row>
    <row r="19" spans="1:255" customFormat="1" ht="15" customHeight="1" x14ac:dyDescent="0.25">
      <c r="A19" s="4" t="s">
        <v>143</v>
      </c>
      <c r="B19" s="2" t="s">
        <v>4</v>
      </c>
      <c r="C19" s="30" t="str">
        <f>'WG Mid-Week'!C19</f>
        <v>The 802 Wireless Chairs Adv. Committee for the Sept. Mtg. will be held 4pm to 5:30pm on Sun. Sept. 10, 2023</v>
      </c>
      <c r="D19" s="2" t="str">
        <f>'WG Opening'!D31</f>
        <v>Powell</v>
      </c>
      <c r="E19" s="1">
        <v>1</v>
      </c>
      <c r="F19" s="11">
        <f t="shared" si="0"/>
        <v>0.77847222222222223</v>
      </c>
      <c r="H19" s="222"/>
      <c r="I19" s="228"/>
    </row>
    <row r="20" spans="1:255" customFormat="1" ht="15" customHeight="1" x14ac:dyDescent="0.25">
      <c r="A20" s="4" t="s">
        <v>144</v>
      </c>
      <c r="B20" s="2" t="s">
        <v>4</v>
      </c>
      <c r="C20" s="30" t="str">
        <f>'WG Mid-Week'!C20</f>
        <v>The 802.15 AC for the Sept. Mtg. will be held 5:30 to 6:30pm on Sun. Sept. 10, 2023</v>
      </c>
      <c r="D20" s="2" t="str">
        <f>'WG Opening'!D32</f>
        <v>Powell</v>
      </c>
      <c r="E20" s="1">
        <v>1</v>
      </c>
      <c r="F20" s="11">
        <f t="shared" si="0"/>
        <v>0.77916666666666667</v>
      </c>
      <c r="H20" s="222"/>
      <c r="I20" s="228"/>
    </row>
    <row r="21" spans="1:255" customFormat="1" ht="30" customHeight="1" x14ac:dyDescent="0.25">
      <c r="A21" s="4" t="s">
        <v>145</v>
      </c>
      <c r="B21" s="2" t="s">
        <v>4</v>
      </c>
      <c r="C21" s="32" t="str">
        <f>'WG Mid-Week'!C21</f>
        <v>802 Mtg. Registration Fees &amp; Deadlines have been set at $700 until Friday, May 26th, 2023, $1000 through Friday, June 30, 2023, and $1300 after Friday, June 30, 2023</v>
      </c>
      <c r="D21" s="2" t="str">
        <f>'WG Opening'!D33</f>
        <v>Powell</v>
      </c>
      <c r="E21" s="1">
        <v>1</v>
      </c>
      <c r="F21" s="11">
        <f t="shared" si="0"/>
        <v>0.77986111111111112</v>
      </c>
      <c r="H21" s="222"/>
      <c r="I21" s="228"/>
    </row>
    <row r="22" spans="1:255" customFormat="1" ht="135" customHeight="1" thickBot="1" x14ac:dyDescent="0.3">
      <c r="A22" s="4" t="s">
        <v>146</v>
      </c>
      <c r="B22" s="2" t="s">
        <v>4</v>
      </c>
      <c r="C22" s="32" t="str">
        <f>'WG Mid-Week'!C22</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HMDI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 t="str">
        <f>'WG Opening'!D34</f>
        <v>Powell</v>
      </c>
      <c r="E22" s="1">
        <v>1</v>
      </c>
      <c r="F22" s="11">
        <f t="shared" si="0"/>
        <v>0.78055555555555556</v>
      </c>
      <c r="H22" s="222"/>
      <c r="I22" s="228"/>
    </row>
    <row r="23" spans="1:255" ht="15" customHeight="1" x14ac:dyDescent="0.25">
      <c r="A23" s="4" t="s">
        <v>49</v>
      </c>
      <c r="B23" s="2" t="s">
        <v>4</v>
      </c>
      <c r="C23" s="75" t="str">
        <f>'WG Opening'!C35</f>
        <v>POLLS - see ePoll for any polls</v>
      </c>
      <c r="D23" s="2" t="str">
        <f>'WG Opening'!D35</f>
        <v>Powell</v>
      </c>
      <c r="E23" s="8">
        <v>1</v>
      </c>
      <c r="F23" s="11">
        <f t="shared" si="0"/>
        <v>0.78125</v>
      </c>
      <c r="G23" s="6"/>
      <c r="H23" s="427" t="s">
        <v>279</v>
      </c>
      <c r="I23" s="428"/>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25">
      <c r="A24" s="4"/>
      <c r="B24" s="2"/>
      <c r="C24" s="78"/>
      <c r="D24" s="2"/>
      <c r="E24" s="8"/>
      <c r="F24" s="11">
        <f t="shared" si="0"/>
        <v>0.78194444444444444</v>
      </c>
      <c r="G24" s="6"/>
      <c r="H24" s="431" t="s">
        <v>280</v>
      </c>
      <c r="I24" s="429" t="s">
        <v>236</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thickBot="1" x14ac:dyDescent="0.3">
      <c r="A25" s="233" t="str">
        <f>_xlfn.CONCAT('WG Opening'!A37, "")</f>
        <v>4</v>
      </c>
      <c r="B25" s="2" t="s">
        <v>7</v>
      </c>
      <c r="C25" s="2" t="s">
        <v>156</v>
      </c>
      <c r="D25" s="2" t="str">
        <f>'WG Opening'!D37</f>
        <v>Powell</v>
      </c>
      <c r="E25" s="8"/>
      <c r="F25" s="11">
        <f t="shared" si="0"/>
        <v>0.78194444444444444</v>
      </c>
      <c r="G25" s="6"/>
      <c r="H25" s="432"/>
      <c r="I25" s="430"/>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customFormat="1" ht="15" customHeight="1" x14ac:dyDescent="0.25">
      <c r="A26" s="233" t="str">
        <f>_xlfn.CONCAT('WG Opening'!A38, "")</f>
        <v>4.1</v>
      </c>
      <c r="B26" s="2" t="str">
        <f>'WG Opening'!B38</f>
        <v>DT</v>
      </c>
      <c r="C26" s="13" t="str">
        <f>'WG Opening'!C38</f>
        <v>TG 3mb Revision</v>
      </c>
      <c r="D26" s="2" t="str">
        <f>'WG Opening'!D38</f>
        <v>Kürner</v>
      </c>
      <c r="E26" s="8">
        <v>4</v>
      </c>
      <c r="F26" s="11">
        <f t="shared" si="0"/>
        <v>0.78194444444444444</v>
      </c>
      <c r="H26" s="239"/>
      <c r="I26" s="2"/>
    </row>
    <row r="27" spans="1:255" customFormat="1" ht="15" customHeight="1" x14ac:dyDescent="0.25">
      <c r="A27" s="233" t="str">
        <f>_xlfn.CONCAT('WG Opening'!A39, "")</f>
        <v>4.2</v>
      </c>
      <c r="B27" s="2" t="str">
        <f>'WG Opening'!B39</f>
        <v>DT</v>
      </c>
      <c r="C27" s="13" t="str">
        <f>'WG Opening'!C39</f>
        <v>SC THz</v>
      </c>
      <c r="D27" s="2" t="str">
        <f>'WG Opening'!D39</f>
        <v>Kürner</v>
      </c>
      <c r="E27" s="8">
        <v>2</v>
      </c>
      <c r="F27" s="11">
        <f t="shared" si="0"/>
        <v>0.78472222222222221</v>
      </c>
      <c r="H27" s="239"/>
      <c r="I27" s="2"/>
    </row>
    <row r="28" spans="1:255" customFormat="1" ht="15" customHeight="1" x14ac:dyDescent="0.25">
      <c r="A28" s="233" t="str">
        <f>_xlfn.CONCAT('WG Opening'!A40, "")</f>
        <v>4.3</v>
      </c>
      <c r="B28" s="2" t="str">
        <f>'WG Opening'!B40</f>
        <v>DT</v>
      </c>
      <c r="C28" s="13" t="str">
        <f>'WG Opening'!C40</f>
        <v>TG 4ab UWB-NG Amendment</v>
      </c>
      <c r="D28" s="2" t="str">
        <f>'WG Opening'!D40</f>
        <v>Rolfe</v>
      </c>
      <c r="E28" s="8">
        <v>4</v>
      </c>
      <c r="F28" s="11">
        <f t="shared" si="0"/>
        <v>0.78611111111111109</v>
      </c>
      <c r="H28" s="239"/>
      <c r="I28" s="2"/>
      <c r="J28" s="38"/>
    </row>
    <row r="29" spans="1:255" customFormat="1" ht="15" customHeight="1" x14ac:dyDescent="0.25">
      <c r="A29" s="233" t="str">
        <f>_xlfn.CONCAT('WG Opening'!A41, "")</f>
        <v>4.4</v>
      </c>
      <c r="B29" s="2" t="str">
        <f>'WG Opening'!B41</f>
        <v>DT</v>
      </c>
      <c r="C29" s="13" t="str">
        <f>'WG Opening'!C41</f>
        <v>SC WNG</v>
      </c>
      <c r="D29" s="2" t="str">
        <f>'WG Opening'!D41</f>
        <v>Rolfe</v>
      </c>
      <c r="E29" s="8">
        <v>2</v>
      </c>
      <c r="F29" s="11">
        <f t="shared" si="0"/>
        <v>0.78888888888888886</v>
      </c>
      <c r="H29" s="239"/>
      <c r="I29" s="2"/>
    </row>
    <row r="30" spans="1:255" customFormat="1" ht="15" customHeight="1" x14ac:dyDescent="0.25">
      <c r="A30" s="233" t="str">
        <f>_xlfn.CONCAT('WG Opening'!A42, "")</f>
        <v>4.5</v>
      </c>
      <c r="B30" s="2" t="str">
        <f>'WG Opening'!B42</f>
        <v>DT</v>
      </c>
      <c r="C30" s="13" t="str">
        <f>'WG Opening'!C42</f>
        <v>TG 4ac Privacy Amendment</v>
      </c>
      <c r="D30" s="2" t="str">
        <f>'WG Opening'!D42</f>
        <v>Kivinen</v>
      </c>
      <c r="E30" s="8">
        <v>4</v>
      </c>
      <c r="F30" s="11">
        <f t="shared" si="0"/>
        <v>0.79027777777777775</v>
      </c>
      <c r="H30" s="239"/>
      <c r="I30" s="2"/>
    </row>
    <row r="31" spans="1:255" customFormat="1" ht="15" customHeight="1" x14ac:dyDescent="0.25">
      <c r="A31" s="233" t="str">
        <f>_xlfn.CONCAT('WG Opening'!A43, "")</f>
        <v>4.6</v>
      </c>
      <c r="B31" s="2" t="str">
        <f>'WG Opening'!B43</f>
        <v>DT</v>
      </c>
      <c r="C31" s="13" t="str">
        <f>'WG Opening'!C43</f>
        <v>SC IETF</v>
      </c>
      <c r="D31" s="2" t="str">
        <f>'WG Opening'!D43</f>
        <v>Kivinen</v>
      </c>
      <c r="E31" s="8">
        <v>2</v>
      </c>
      <c r="F31" s="11">
        <f t="shared" si="0"/>
        <v>0.79305555555555551</v>
      </c>
      <c r="H31" s="239"/>
      <c r="I31" s="2"/>
      <c r="J31" s="38"/>
    </row>
    <row r="32" spans="1:255" customFormat="1" ht="15" customHeight="1" x14ac:dyDescent="0.25">
      <c r="A32" s="233" t="str">
        <f>_xlfn.CONCAT('WG Opening'!A44, "")</f>
        <v>4.7</v>
      </c>
      <c r="B32" s="2" t="str">
        <f>'WG Opening'!B44</f>
        <v>DT</v>
      </c>
      <c r="C32" s="13" t="str">
        <f>'WG Opening'!C44</f>
        <v>TG 4me Revision to 2020</v>
      </c>
      <c r="D32" s="2" t="str">
        <f>'WG Opening'!D44</f>
        <v>Stuebing</v>
      </c>
      <c r="E32" s="8">
        <v>4</v>
      </c>
      <c r="F32" s="11">
        <f t="shared" si="0"/>
        <v>0.7944444444444444</v>
      </c>
      <c r="H32" s="239"/>
      <c r="I32" s="2"/>
    </row>
    <row r="33" spans="1:255" customFormat="1" ht="15" customHeight="1" x14ac:dyDescent="0.25">
      <c r="A33" s="233" t="str">
        <f>_xlfn.CONCAT('WG Opening'!A45, "")</f>
        <v>4.8</v>
      </c>
      <c r="B33" s="2" t="str">
        <f>'WG Opening'!B45</f>
        <v>DT</v>
      </c>
      <c r="C33" s="13" t="str">
        <f>'WG Opening'!C45</f>
        <v>TG 6ma BAN/VAN Revision</v>
      </c>
      <c r="D33" s="2" t="str">
        <f>'WG Opening'!D45</f>
        <v>Kohno</v>
      </c>
      <c r="E33" s="8">
        <v>4</v>
      </c>
      <c r="F33" s="11">
        <f t="shared" si="0"/>
        <v>0.79722222222222217</v>
      </c>
      <c r="H33" s="239"/>
      <c r="I33" s="2"/>
    </row>
    <row r="34" spans="1:255" ht="15" customHeight="1" x14ac:dyDescent="0.25">
      <c r="A34" s="233" t="str">
        <f>_xlfn.CONCAT('WG Opening'!A46, "")</f>
        <v>4.9</v>
      </c>
      <c r="B34" s="2" t="str">
        <f>'WG Opening'!B46</f>
        <v>DT</v>
      </c>
      <c r="C34" s="13" t="str">
        <f>'WG Opening'!C46</f>
        <v>TG 7a OCC Amendment</v>
      </c>
      <c r="D34" s="2" t="str">
        <f>'WG Opening'!D46</f>
        <v>Jang</v>
      </c>
      <c r="E34" s="8">
        <v>4</v>
      </c>
      <c r="F34" s="11">
        <f t="shared" si="0"/>
        <v>0.79999999999999993</v>
      </c>
      <c r="G34" s="6"/>
      <c r="H34" s="239"/>
      <c r="I34" s="2"/>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33" t="str">
        <f>_xlfn.CONCAT('WG Opening'!A47, "")</f>
        <v>4.10</v>
      </c>
      <c r="B35" s="2" t="str">
        <f>'WG Opening'!B47</f>
        <v>DT</v>
      </c>
      <c r="C35" s="13" t="str">
        <f>'WG Opening'!C47</f>
        <v>TG 13 MG-OWC New Standard - IN PUB PREP</v>
      </c>
      <c r="D35" s="2" t="str">
        <f>'WG Opening'!D47</f>
        <v>Jungnickel</v>
      </c>
      <c r="E35" s="8">
        <v>0</v>
      </c>
      <c r="F35" s="11">
        <f t="shared" si="0"/>
        <v>0.8027777777777777</v>
      </c>
      <c r="G35" s="6"/>
      <c r="H35" s="239"/>
      <c r="I35" s="2"/>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customFormat="1" ht="15" customHeight="1" x14ac:dyDescent="0.25">
      <c r="A36" s="233" t="str">
        <f>_xlfn.CONCAT('WG Opening'!A48, "")</f>
        <v>4.11</v>
      </c>
      <c r="B36" s="2" t="str">
        <f>'WG Opening'!B48</f>
        <v>DT</v>
      </c>
      <c r="C36" s="13" t="str">
        <f>'WG Opening'!C48</f>
        <v>TG 14 UWB-AHN New Standard - IN HIBERNATION</v>
      </c>
      <c r="D36" s="2" t="str">
        <f>'WG Opening'!D48</f>
        <v>Beecher</v>
      </c>
      <c r="E36" s="8">
        <v>0</v>
      </c>
      <c r="F36" s="11">
        <f t="shared" si="0"/>
        <v>0.8027777777777777</v>
      </c>
      <c r="H36" s="239"/>
      <c r="I36" s="2"/>
    </row>
    <row r="37" spans="1:255" customFormat="1" ht="15" customHeight="1" x14ac:dyDescent="0.25">
      <c r="A37" s="233" t="str">
        <f>_xlfn.CONCAT('WG Opening'!A49, "")</f>
        <v>4.12</v>
      </c>
      <c r="B37" s="2" t="str">
        <f>'WG Opening'!B49</f>
        <v>DT</v>
      </c>
      <c r="C37" s="13" t="str">
        <f>'WG Opening'!C49</f>
        <v>TG 15 NB-AHN New Standard - IN HIBERNATION</v>
      </c>
      <c r="D37" s="2" t="str">
        <f>'WG Opening'!D49</f>
        <v>Powell</v>
      </c>
      <c r="E37" s="8">
        <v>0</v>
      </c>
      <c r="F37" s="11">
        <f t="shared" si="0"/>
        <v>0.8027777777777777</v>
      </c>
      <c r="H37" s="239"/>
      <c r="I37" s="2"/>
    </row>
    <row r="38" spans="1:255" customFormat="1" ht="15" customHeight="1" x14ac:dyDescent="0.25">
      <c r="A38" s="233" t="str">
        <f>_xlfn.CONCAT('WG Opening'!A50, "")</f>
        <v>4.13</v>
      </c>
      <c r="B38" s="2" t="str">
        <f>'WG Opening'!B50</f>
        <v>DT</v>
      </c>
      <c r="C38" s="13" t="str">
        <f>'WG Opening'!C50</f>
        <v>TG 16t Lic-NB Amendment</v>
      </c>
      <c r="D38" s="2" t="str">
        <f>'WG Opening'!D50</f>
        <v>Godfrey</v>
      </c>
      <c r="E38" s="8">
        <v>4</v>
      </c>
      <c r="F38" s="11">
        <f t="shared" si="0"/>
        <v>0.8027777777777777</v>
      </c>
      <c r="H38" s="239"/>
      <c r="I38" s="2"/>
    </row>
    <row r="39" spans="1:255" s="24" customFormat="1" ht="15" customHeight="1" x14ac:dyDescent="0.25">
      <c r="A39" s="233" t="str">
        <f>_xlfn.CONCAT('WG Opening'!A51, "")</f>
        <v>4.14</v>
      </c>
      <c r="B39" s="2" t="str">
        <f>'WG Opening'!B51</f>
        <v>DT</v>
      </c>
      <c r="C39" s="13" t="str">
        <f>'WG Opening'!C51</f>
        <v>IG JS1G</v>
      </c>
      <c r="D39" s="2" t="str">
        <f>'WG Opening'!D51</f>
        <v>Orlik</v>
      </c>
      <c r="E39" s="8">
        <v>2</v>
      </c>
      <c r="F39" s="11">
        <f t="shared" si="0"/>
        <v>0.80555555555555547</v>
      </c>
      <c r="H39" s="239"/>
      <c r="I39" s="2"/>
    </row>
    <row r="40" spans="1:255" s="24" customFormat="1" ht="15" customHeight="1" x14ac:dyDescent="0.25">
      <c r="A40" s="233" t="str">
        <f>_xlfn.CONCAT('WG Opening'!A52, "")</f>
        <v>4.15</v>
      </c>
      <c r="B40" s="2" t="str">
        <f>'WG Opening'!B52</f>
        <v>DT</v>
      </c>
      <c r="C40" s="13" t="str">
        <f>'WG Opening'!C52</f>
        <v>IG SUN PHYs (p.k.a. NG-OFDM)</v>
      </c>
      <c r="D40" s="2" t="str">
        <f>'WG Opening'!D52</f>
        <v>Almholt</v>
      </c>
      <c r="E40" s="8">
        <v>4</v>
      </c>
      <c r="F40" s="11">
        <f t="shared" si="0"/>
        <v>0.80694444444444435</v>
      </c>
      <c r="H40" s="239"/>
      <c r="I40" s="2"/>
    </row>
    <row r="41" spans="1:255" s="24" customFormat="1" ht="15" customHeight="1" x14ac:dyDescent="0.25">
      <c r="A41" s="233" t="str">
        <f>_xlfn.CONCAT('WG Opening'!A53, "")</f>
        <v>4.16</v>
      </c>
      <c r="B41" s="2" t="str">
        <f>'WG Opening'!B53</f>
        <v>DT</v>
      </c>
      <c r="C41" s="13" t="str">
        <f>'WG Opening'!C53</f>
        <v>Joint 802.1/802.15 Mtg.</v>
      </c>
      <c r="D41" s="2" t="str">
        <f>'WG Opening'!D53</f>
        <v>Beecher</v>
      </c>
      <c r="E41" s="8">
        <v>2</v>
      </c>
      <c r="F41" s="11">
        <f t="shared" si="0"/>
        <v>0.80972222222222212</v>
      </c>
      <c r="H41" s="239"/>
      <c r="I41" s="2"/>
    </row>
    <row r="42" spans="1:255" s="24" customFormat="1" ht="15" customHeight="1" x14ac:dyDescent="0.25">
      <c r="A42" s="233" t="str">
        <f>_xlfn.CONCAT('WG Opening'!A54, "")</f>
        <v>4.17</v>
      </c>
      <c r="B42" s="2" t="str">
        <f>'WG Opening'!B54</f>
        <v>DT</v>
      </c>
      <c r="C42" s="13" t="str">
        <f>'WG Opening'!C54</f>
        <v>SC M/RULES</v>
      </c>
      <c r="D42" s="2" t="str">
        <f>'WG Opening'!D54</f>
        <v>Beecher</v>
      </c>
      <c r="E42" s="8">
        <v>4</v>
      </c>
      <c r="F42" s="11">
        <f t="shared" si="0"/>
        <v>0.81111111111111101</v>
      </c>
      <c r="H42" s="239"/>
      <c r="I42" s="2"/>
    </row>
    <row r="43" spans="1:255" customFormat="1" ht="15" customHeight="1" x14ac:dyDescent="0.25">
      <c r="A43" s="233">
        <v>4.18</v>
      </c>
      <c r="B43" s="2" t="s">
        <v>3</v>
      </c>
      <c r="C43" s="28" t="s">
        <v>40</v>
      </c>
      <c r="D43" s="26" t="s">
        <v>28</v>
      </c>
      <c r="E43" s="26">
        <v>3</v>
      </c>
      <c r="F43" s="11">
        <f t="shared" si="0"/>
        <v>0.81388888888888877</v>
      </c>
      <c r="H43" s="225"/>
      <c r="I43" s="2"/>
    </row>
    <row r="44" spans="1:255" customFormat="1" ht="15" customHeight="1" x14ac:dyDescent="0.25">
      <c r="A44" s="233">
        <v>4.1900000000000004</v>
      </c>
      <c r="B44" s="2" t="s">
        <v>3</v>
      </c>
      <c r="C44" s="28" t="s">
        <v>34</v>
      </c>
      <c r="D44" s="26" t="s">
        <v>202</v>
      </c>
      <c r="E44" s="26">
        <v>3</v>
      </c>
      <c r="F44" s="11">
        <f t="shared" si="0"/>
        <v>0.8159722222222221</v>
      </c>
      <c r="H44" s="225"/>
      <c r="I44" s="2"/>
    </row>
    <row r="45" spans="1:255" customFormat="1" ht="15" customHeight="1" x14ac:dyDescent="0.25">
      <c r="A45" s="4" t="s">
        <v>182</v>
      </c>
      <c r="B45" s="2" t="s">
        <v>3</v>
      </c>
      <c r="C45" s="28" t="s">
        <v>35</v>
      </c>
      <c r="D45" s="26" t="s">
        <v>228</v>
      </c>
      <c r="E45" s="26">
        <v>3</v>
      </c>
      <c r="F45" s="11">
        <f t="shared" si="0"/>
        <v>0.81805555555555542</v>
      </c>
      <c r="H45" s="225"/>
      <c r="I45" s="2"/>
    </row>
    <row r="46" spans="1:255" customFormat="1" ht="15" customHeight="1" x14ac:dyDescent="0.25">
      <c r="A46" s="4" t="s">
        <v>237</v>
      </c>
      <c r="B46" s="2" t="s">
        <v>3</v>
      </c>
      <c r="C46" s="28" t="s">
        <v>36</v>
      </c>
      <c r="D46" s="26" t="s">
        <v>229</v>
      </c>
      <c r="E46" s="26">
        <v>3</v>
      </c>
      <c r="F46" s="11">
        <f t="shared" si="0"/>
        <v>0.82013888888888875</v>
      </c>
      <c r="H46" s="225"/>
      <c r="I46" s="2"/>
    </row>
    <row r="47" spans="1:255" customFormat="1" ht="15" customHeight="1" x14ac:dyDescent="0.25">
      <c r="A47" s="4"/>
      <c r="B47" s="8"/>
      <c r="D47" s="2"/>
      <c r="E47" s="1"/>
      <c r="F47" s="11">
        <f t="shared" si="0"/>
        <v>0.82222222222222208</v>
      </c>
      <c r="H47" s="222"/>
      <c r="I47" s="228"/>
    </row>
    <row r="48" spans="1:255" customFormat="1" ht="15" customHeight="1" x14ac:dyDescent="0.25">
      <c r="A48" s="4" t="s">
        <v>47</v>
      </c>
      <c r="B48" s="2" t="str">
        <f>'WG Opening'!B56</f>
        <v>*</v>
      </c>
      <c r="C48" s="2" t="str">
        <f>'WG Opening'!C5</f>
        <v>ANNOUNCEMENTS (Don’t forget to announce your name and affiliation before you speak)</v>
      </c>
      <c r="D48" s="2" t="str">
        <f>'WG Opening'!D56</f>
        <v>Powell</v>
      </c>
      <c r="E48" s="1">
        <v>1</v>
      </c>
      <c r="F48" s="11">
        <f t="shared" si="0"/>
        <v>0.82222222222222208</v>
      </c>
      <c r="H48" s="222"/>
      <c r="I48" s="228"/>
    </row>
    <row r="49" spans="1:255" customFormat="1" ht="15" customHeight="1" x14ac:dyDescent="0.25">
      <c r="B49" s="2"/>
      <c r="C49" s="22"/>
      <c r="D49" s="2"/>
      <c r="E49" s="1"/>
      <c r="F49" s="11">
        <f t="shared" si="0"/>
        <v>0.82291666666666652</v>
      </c>
      <c r="H49" s="222"/>
      <c r="I49" s="228"/>
    </row>
    <row r="50" spans="1:255" customFormat="1" ht="15" x14ac:dyDescent="0.25">
      <c r="A50" s="4" t="s">
        <v>147</v>
      </c>
      <c r="B50" s="2" t="str">
        <f>'WG Opening'!B58</f>
        <v>*</v>
      </c>
      <c r="C50" s="2" t="str">
        <f>'WG Opening'!C58</f>
        <v>AOB</v>
      </c>
      <c r="D50" s="2" t="str">
        <f>'WG Opening'!D58</f>
        <v>Powell</v>
      </c>
      <c r="E50" s="1">
        <v>1</v>
      </c>
      <c r="F50" s="11">
        <f t="shared" si="0"/>
        <v>0.82291666666666652</v>
      </c>
      <c r="H50" s="222"/>
      <c r="I50" s="228"/>
    </row>
    <row r="51" spans="1:255" customFormat="1" ht="15" x14ac:dyDescent="0.25">
      <c r="A51" s="4"/>
      <c r="B51" s="2"/>
      <c r="C51" s="32"/>
      <c r="D51" s="2"/>
      <c r="E51" s="1"/>
      <c r="F51" s="11">
        <f t="shared" si="0"/>
        <v>0.82361111111111096</v>
      </c>
      <c r="H51" s="222"/>
      <c r="I51" s="228"/>
    </row>
    <row r="52" spans="1:255" customFormat="1" ht="15" x14ac:dyDescent="0.25">
      <c r="A52" s="4" t="s">
        <v>50</v>
      </c>
      <c r="B52" s="2" t="s">
        <v>2</v>
      </c>
      <c r="C52" s="22" t="s">
        <v>8</v>
      </c>
      <c r="D52" s="2" t="str">
        <f>'WG Opening'!D60</f>
        <v>Powell</v>
      </c>
      <c r="E52" s="1">
        <v>1</v>
      </c>
      <c r="F52" s="11">
        <f t="shared" si="0"/>
        <v>0.82361111111111096</v>
      </c>
      <c r="H52" s="222"/>
      <c r="I52" s="228"/>
    </row>
    <row r="53" spans="1:255" customFormat="1" ht="15" x14ac:dyDescent="0.25">
      <c r="A53" s="4"/>
      <c r="B53" s="2"/>
      <c r="C53" s="22"/>
      <c r="D53" s="22"/>
      <c r="E53" s="1"/>
      <c r="F53" s="11">
        <f t="shared" si="0"/>
        <v>0.8243055555555554</v>
      </c>
      <c r="H53" s="222"/>
      <c r="I53" s="228"/>
    </row>
    <row r="54" spans="1:255" customFormat="1" ht="15" x14ac:dyDescent="0.25">
      <c r="A54" s="3"/>
      <c r="B54" s="2"/>
      <c r="C54" s="1"/>
      <c r="D54" s="1"/>
      <c r="E54" s="1"/>
      <c r="F54" s="25"/>
      <c r="H54" s="222"/>
      <c r="I54" s="228"/>
    </row>
    <row r="55" spans="1:255" ht="15" customHeight="1" x14ac:dyDescent="0.25">
      <c r="A55" s="21"/>
      <c r="B55" s="2" t="s">
        <v>5</v>
      </c>
      <c r="C55" s="14" t="str">
        <f>'WG Opening'!C63</f>
        <v>ME - Motion, External        MI - Motion, Internal</v>
      </c>
      <c r="D55" s="2"/>
      <c r="E55" s="8" t="s">
        <v>5</v>
      </c>
      <c r="F55" s="11"/>
      <c r="G55" s="18"/>
      <c r="H55" s="224"/>
      <c r="I55" s="230"/>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ht="15" customHeight="1" x14ac:dyDescent="0.25">
      <c r="A56" s="21" t="s">
        <v>5</v>
      </c>
      <c r="B56" s="2"/>
      <c r="C56" s="14" t="str">
        <f>'WG Opening'!C64</f>
        <v>DT - Discussion Topic         II - Information Item</v>
      </c>
      <c r="D56" s="2"/>
      <c r="E56" s="8"/>
      <c r="F56" s="8"/>
      <c r="G56" s="18"/>
      <c r="H56" s="224"/>
      <c r="I56" s="230"/>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6" x14ac:dyDescent="0.25">
      <c r="A57" s="21"/>
      <c r="B57" s="2"/>
      <c r="C57" s="14" t="str">
        <f>'WG Opening'!C65</f>
        <v>Category  (* = consent agenda)</v>
      </c>
      <c r="D57" s="2"/>
      <c r="E57" s="8"/>
      <c r="F57" s="11"/>
      <c r="G57" s="18"/>
      <c r="H57" s="224"/>
      <c r="I57" s="230"/>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x14ac:dyDescent="0.25">
      <c r="C58" s="15"/>
      <c r="E58" s="15"/>
      <c r="F58" s="15"/>
    </row>
    <row r="59" spans="1:255" x14ac:dyDescent="0.25">
      <c r="C59" s="15"/>
      <c r="E59" s="15"/>
      <c r="F59" s="15"/>
    </row>
    <row r="60" spans="1:255" x14ac:dyDescent="0.25">
      <c r="C60" s="15"/>
      <c r="E60" s="15"/>
      <c r="F60" s="15"/>
    </row>
    <row r="61" spans="1:255" x14ac:dyDescent="0.25">
      <c r="A61" s="15"/>
      <c r="C61" s="15"/>
      <c r="E61" s="15"/>
      <c r="F61" s="15"/>
    </row>
    <row r="62" spans="1:255" x14ac:dyDescent="0.25">
      <c r="A62" s="15"/>
      <c r="C62" s="15"/>
      <c r="E62" s="15"/>
      <c r="F62" s="15"/>
    </row>
    <row r="63" spans="1:255" x14ac:dyDescent="0.25">
      <c r="A63" s="15"/>
    </row>
    <row r="64" spans="1:255" x14ac:dyDescent="0.25">
      <c r="A64" s="15"/>
    </row>
    <row r="65" spans="1:6" x14ac:dyDescent="0.25">
      <c r="A65" s="15"/>
    </row>
    <row r="76" spans="1:6" x14ac:dyDescent="0.25">
      <c r="A76" s="15"/>
    </row>
    <row r="77" spans="1:6" ht="16.5" customHeight="1" x14ac:dyDescent="0.25">
      <c r="A77" s="15"/>
    </row>
    <row r="78" spans="1:6" ht="16.5" customHeight="1" x14ac:dyDescent="0.25">
      <c r="A78" s="15"/>
      <c r="C78" s="15"/>
      <c r="E78" s="15"/>
      <c r="F78" s="15"/>
    </row>
    <row r="79" spans="1:6" ht="16.5" customHeight="1" x14ac:dyDescent="0.25">
      <c r="A79" s="15"/>
      <c r="C79" s="15"/>
      <c r="E79" s="15"/>
      <c r="F79" s="15"/>
    </row>
    <row r="80" spans="1:6" ht="16.5" customHeight="1" x14ac:dyDescent="0.25">
      <c r="A80" s="15"/>
      <c r="C80" s="15"/>
      <c r="E80" s="15"/>
      <c r="F80" s="15"/>
    </row>
    <row r="81" spans="1:6" ht="16.5" customHeight="1" x14ac:dyDescent="0.25">
      <c r="A81" s="15"/>
      <c r="C81" s="15"/>
      <c r="E81" s="15"/>
      <c r="F81" s="15"/>
    </row>
    <row r="82" spans="1:6" x14ac:dyDescent="0.25">
      <c r="A82" s="15"/>
      <c r="C82" s="15"/>
      <c r="E82" s="15"/>
      <c r="F82" s="15"/>
    </row>
  </sheetData>
  <mergeCells count="6">
    <mergeCell ref="I24:I25"/>
    <mergeCell ref="H23:I23"/>
    <mergeCell ref="E3:F3"/>
    <mergeCell ref="A1:F1"/>
    <mergeCell ref="A2:F2"/>
    <mergeCell ref="H24:H25"/>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47:A52 A4:A13 A15:A23"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CAB9A-E901-4831-BB13-0445EAE54268}">
  <dimension ref="A1:AG87"/>
  <sheetViews>
    <sheetView zoomScale="80" zoomScaleNormal="80" workbookViewId="0">
      <pane xSplit="5" ySplit="8" topLeftCell="F9" activePane="bottomRight" state="frozen"/>
      <selection pane="topRight" activeCell="F1" sqref="F1"/>
      <selection pane="bottomLeft" activeCell="A9" sqref="A9"/>
      <selection pane="bottomRight" activeCell="A2" sqref="A2:A7"/>
    </sheetView>
  </sheetViews>
  <sheetFormatPr defaultColWidth="7.83203125" defaultRowHeight="13.2" x14ac:dyDescent="0.25"/>
  <cols>
    <col min="1" max="4" width="7.83203125" style="1"/>
    <col min="5" max="5" width="11.83203125" style="1" customWidth="1"/>
    <col min="6" max="23" width="5.08203125" style="1" customWidth="1"/>
    <col min="24" max="29" width="3.08203125" style="1" customWidth="1"/>
    <col min="30"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3" s="52" customFormat="1" ht="1.65" customHeight="1" thickBot="1" x14ac:dyDescent="0.3">
      <c r="E1" s="84"/>
      <c r="F1" s="84"/>
      <c r="G1" s="84"/>
      <c r="H1" s="84"/>
      <c r="I1" s="84"/>
      <c r="J1" s="84"/>
      <c r="K1" s="84"/>
      <c r="L1" s="84"/>
      <c r="M1" s="84"/>
      <c r="N1" s="84"/>
      <c r="O1" s="84"/>
      <c r="P1" s="84"/>
      <c r="Q1" s="84"/>
      <c r="R1" s="84"/>
      <c r="S1" s="84"/>
      <c r="T1" s="84"/>
      <c r="U1" s="84"/>
      <c r="V1" s="84"/>
      <c r="W1" s="84"/>
      <c r="X1" s="84"/>
      <c r="Y1" s="84"/>
      <c r="Z1" s="84"/>
      <c r="AA1" s="84"/>
      <c r="AB1" s="84"/>
      <c r="AC1" s="84"/>
    </row>
    <row r="2" spans="1:33" s="52" customFormat="1" ht="19.649999999999999" customHeight="1" x14ac:dyDescent="0.25">
      <c r="A2" s="359" t="s">
        <v>189</v>
      </c>
      <c r="B2" s="359" t="s">
        <v>188</v>
      </c>
      <c r="C2" s="359" t="s">
        <v>37</v>
      </c>
      <c r="D2" s="362" t="s">
        <v>24</v>
      </c>
      <c r="E2" s="365" t="s">
        <v>238</v>
      </c>
      <c r="F2" s="85" t="s">
        <v>239</v>
      </c>
      <c r="G2" s="85"/>
      <c r="H2" s="86"/>
      <c r="I2" s="86"/>
      <c r="J2" s="86"/>
      <c r="K2" s="86"/>
      <c r="L2" s="86"/>
      <c r="M2" s="86"/>
      <c r="N2" s="86"/>
      <c r="O2" s="86"/>
      <c r="P2" s="86"/>
      <c r="Q2" s="86"/>
      <c r="R2" s="86"/>
      <c r="S2" s="86"/>
      <c r="T2" s="86"/>
      <c r="U2" s="86"/>
      <c r="V2" s="86"/>
      <c r="W2" s="86"/>
      <c r="X2" s="86"/>
      <c r="Y2" s="87"/>
      <c r="Z2" s="87"/>
      <c r="AA2" s="86"/>
      <c r="AB2" s="87"/>
      <c r="AC2" s="88"/>
    </row>
    <row r="3" spans="1:33" s="52" customFormat="1" ht="19.2" customHeight="1" x14ac:dyDescent="0.4">
      <c r="A3" s="360"/>
      <c r="B3" s="360"/>
      <c r="C3" s="360"/>
      <c r="D3" s="363"/>
      <c r="E3" s="366"/>
      <c r="F3" s="89" t="s">
        <v>240</v>
      </c>
      <c r="G3" s="89"/>
      <c r="H3" s="90"/>
      <c r="I3" s="90"/>
      <c r="J3" s="90"/>
      <c r="K3" s="90"/>
      <c r="L3" s="90"/>
      <c r="M3" s="90"/>
      <c r="N3" s="90"/>
      <c r="O3" s="90"/>
      <c r="P3" s="90"/>
      <c r="Q3" s="90"/>
      <c r="R3" s="90"/>
      <c r="S3" s="90"/>
      <c r="T3" s="90"/>
      <c r="U3" s="90"/>
      <c r="V3" s="90"/>
      <c r="W3" s="90"/>
      <c r="X3" s="90"/>
      <c r="Y3" s="90"/>
      <c r="Z3" s="90"/>
      <c r="AA3" s="90"/>
      <c r="AB3" s="90"/>
      <c r="AC3" s="91"/>
      <c r="AD3" s="41"/>
      <c r="AE3" s="41"/>
      <c r="AF3"/>
      <c r="AG3"/>
    </row>
    <row r="4" spans="1:33" s="52" customFormat="1" ht="19.649999999999999" customHeight="1" x14ac:dyDescent="0.25">
      <c r="A4" s="360"/>
      <c r="B4" s="360"/>
      <c r="C4" s="360"/>
      <c r="D4" s="363"/>
      <c r="E4" s="366"/>
      <c r="F4" s="92" t="s">
        <v>241</v>
      </c>
      <c r="G4" s="92"/>
      <c r="H4" s="93"/>
      <c r="I4" s="93"/>
      <c r="J4" s="93"/>
      <c r="K4" s="93"/>
      <c r="L4" s="93"/>
      <c r="M4" s="93"/>
      <c r="N4" s="93"/>
      <c r="O4" s="93"/>
      <c r="P4" s="93"/>
      <c r="Q4" s="93"/>
      <c r="R4" s="93"/>
      <c r="S4" s="93"/>
      <c r="T4" s="93"/>
      <c r="U4" s="93"/>
      <c r="V4" s="93"/>
      <c r="W4" s="93"/>
      <c r="X4" s="93"/>
      <c r="Y4" s="93"/>
      <c r="Z4" s="93"/>
      <c r="AA4" s="94"/>
      <c r="AB4" s="93"/>
      <c r="AC4" s="95"/>
      <c r="AD4" s="240"/>
      <c r="AE4" s="240"/>
      <c r="AF4"/>
      <c r="AG4"/>
    </row>
    <row r="5" spans="1:33" s="52" customFormat="1" ht="19.649999999999999" customHeight="1" thickBot="1" x14ac:dyDescent="0.3">
      <c r="A5" s="360"/>
      <c r="B5" s="360"/>
      <c r="C5" s="360"/>
      <c r="D5" s="363"/>
      <c r="E5" s="366"/>
      <c r="F5" s="96" t="s">
        <v>242</v>
      </c>
      <c r="G5" s="96"/>
      <c r="H5" s="96"/>
      <c r="I5" s="96"/>
      <c r="J5" s="96"/>
      <c r="K5" s="96"/>
      <c r="L5" s="96"/>
      <c r="M5" s="96"/>
      <c r="N5" s="96"/>
      <c r="O5" s="96"/>
      <c r="P5" s="96"/>
      <c r="Q5" s="96"/>
      <c r="R5" s="96"/>
      <c r="S5" s="96"/>
      <c r="T5" s="96"/>
      <c r="U5" s="96"/>
      <c r="V5" s="96"/>
      <c r="W5" s="96"/>
      <c r="X5" s="96" t="s">
        <v>59</v>
      </c>
      <c r="Y5" s="96"/>
      <c r="Z5" s="97"/>
      <c r="AA5" s="96" t="s">
        <v>59</v>
      </c>
      <c r="AB5" s="96"/>
      <c r="AC5" s="98"/>
    </row>
    <row r="6" spans="1:33" ht="12.9" customHeight="1" x14ac:dyDescent="0.25">
      <c r="A6" s="360"/>
      <c r="B6" s="360"/>
      <c r="C6" s="360"/>
      <c r="D6" s="363"/>
      <c r="E6" s="403" t="s">
        <v>60</v>
      </c>
      <c r="F6" s="367" t="s">
        <v>61</v>
      </c>
      <c r="G6" s="368"/>
      <c r="H6" s="393" t="s">
        <v>62</v>
      </c>
      <c r="I6" s="394"/>
      <c r="J6" s="394"/>
      <c r="K6" s="395"/>
      <c r="L6" s="393" t="s">
        <v>63</v>
      </c>
      <c r="M6" s="394"/>
      <c r="N6" s="394"/>
      <c r="O6" s="395"/>
      <c r="P6" s="393" t="s">
        <v>64</v>
      </c>
      <c r="Q6" s="394"/>
      <c r="R6" s="394"/>
      <c r="S6" s="395"/>
      <c r="T6" s="393" t="s">
        <v>65</v>
      </c>
      <c r="U6" s="394"/>
      <c r="V6" s="394"/>
      <c r="W6" s="395"/>
      <c r="X6" s="393" t="s">
        <v>66</v>
      </c>
      <c r="Y6" s="394"/>
      <c r="Z6" s="395"/>
      <c r="AA6" s="393" t="s">
        <v>67</v>
      </c>
      <c r="AB6" s="394"/>
      <c r="AC6" s="395"/>
    </row>
    <row r="7" spans="1:33" ht="12.6" customHeight="1" thickBot="1" x14ac:dyDescent="0.3">
      <c r="A7" s="361"/>
      <c r="B7" s="361"/>
      <c r="C7" s="361"/>
      <c r="D7" s="364"/>
      <c r="E7" s="404"/>
      <c r="F7" s="369">
        <f>DATE(2023,7,9)</f>
        <v>45116</v>
      </c>
      <c r="G7" s="370"/>
      <c r="H7" s="371">
        <f>F7+1</f>
        <v>45117</v>
      </c>
      <c r="I7" s="371"/>
      <c r="J7" s="371"/>
      <c r="K7" s="372"/>
      <c r="L7" s="373">
        <f>H7+1</f>
        <v>45118</v>
      </c>
      <c r="M7" s="371"/>
      <c r="N7" s="371"/>
      <c r="O7" s="372"/>
      <c r="P7" s="373">
        <f>L7+1</f>
        <v>45119</v>
      </c>
      <c r="Q7" s="371"/>
      <c r="R7" s="371"/>
      <c r="S7" s="372"/>
      <c r="T7" s="373">
        <f>P7+1</f>
        <v>45120</v>
      </c>
      <c r="U7" s="371"/>
      <c r="V7" s="371"/>
      <c r="W7" s="372"/>
      <c r="X7" s="373">
        <f>T7+1</f>
        <v>45121</v>
      </c>
      <c r="Y7" s="371"/>
      <c r="Z7" s="372"/>
      <c r="AA7" s="373">
        <f>X7+1</f>
        <v>45122</v>
      </c>
      <c r="AB7" s="371"/>
      <c r="AC7" s="372"/>
    </row>
    <row r="8" spans="1:33" s="52" customFormat="1" ht="38.25" customHeight="1" thickBot="1" x14ac:dyDescent="0.3">
      <c r="A8" s="380"/>
      <c r="B8" s="381"/>
      <c r="C8" s="381"/>
      <c r="D8" s="382"/>
      <c r="E8" s="100"/>
      <c r="F8" s="383" t="s">
        <v>148</v>
      </c>
      <c r="G8" s="384"/>
      <c r="H8" s="81" t="s">
        <v>148</v>
      </c>
      <c r="I8" s="83" t="s">
        <v>158</v>
      </c>
      <c r="J8" s="83" t="s">
        <v>159</v>
      </c>
      <c r="K8" s="82" t="s">
        <v>160</v>
      </c>
      <c r="L8" s="81" t="s">
        <v>148</v>
      </c>
      <c r="M8" s="83" t="s">
        <v>158</v>
      </c>
      <c r="N8" s="83" t="s">
        <v>159</v>
      </c>
      <c r="O8" s="82" t="s">
        <v>160</v>
      </c>
      <c r="P8" s="81" t="s">
        <v>148</v>
      </c>
      <c r="Q8" s="83" t="s">
        <v>158</v>
      </c>
      <c r="R8" s="83" t="s">
        <v>159</v>
      </c>
      <c r="S8" s="82" t="s">
        <v>160</v>
      </c>
      <c r="T8" s="81" t="s">
        <v>148</v>
      </c>
      <c r="U8" s="83" t="s">
        <v>158</v>
      </c>
      <c r="V8" s="83" t="s">
        <v>159</v>
      </c>
      <c r="W8" s="82" t="s">
        <v>160</v>
      </c>
      <c r="X8" s="101"/>
      <c r="Y8" s="102"/>
      <c r="Z8" s="103"/>
      <c r="AA8" s="101"/>
      <c r="AB8" s="102"/>
      <c r="AC8" s="103"/>
    </row>
    <row r="9" spans="1:33" ht="15" customHeight="1" x14ac:dyDescent="0.3">
      <c r="A9" s="241">
        <v>4.1666666666666664E-2</v>
      </c>
      <c r="B9" s="105">
        <v>0.91666666666666663</v>
      </c>
      <c r="C9" s="104">
        <f>A9+4/24</f>
        <v>0.20833333333333331</v>
      </c>
      <c r="D9" s="105">
        <f>A9+13/24</f>
        <v>0.58333333333333326</v>
      </c>
      <c r="E9" s="207" t="s">
        <v>68</v>
      </c>
      <c r="F9" s="102"/>
      <c r="G9" s="103"/>
      <c r="H9" s="343" t="s">
        <v>69</v>
      </c>
      <c r="I9" s="343"/>
      <c r="J9" s="343"/>
      <c r="K9" s="344"/>
      <c r="L9" s="342" t="s">
        <v>69</v>
      </c>
      <c r="M9" s="343"/>
      <c r="N9" s="343"/>
      <c r="O9" s="344"/>
      <c r="P9" s="342" t="s">
        <v>69</v>
      </c>
      <c r="Q9" s="343"/>
      <c r="R9" s="343"/>
      <c r="S9" s="344"/>
      <c r="T9" s="342" t="s">
        <v>69</v>
      </c>
      <c r="U9" s="343"/>
      <c r="V9" s="343"/>
      <c r="W9" s="344"/>
      <c r="X9" s="101"/>
      <c r="Y9" s="102"/>
      <c r="Z9" s="103"/>
      <c r="AA9" s="101"/>
      <c r="AB9" s="102"/>
      <c r="AC9" s="103"/>
      <c r="AE9"/>
    </row>
    <row r="10" spans="1:33" ht="15" customHeight="1" thickBot="1" x14ac:dyDescent="0.35">
      <c r="A10" s="242">
        <f>A9+0.5/24</f>
        <v>6.25E-2</v>
      </c>
      <c r="B10" s="108">
        <v>0.9375</v>
      </c>
      <c r="C10" s="107">
        <f t="shared" ref="C10:C40" si="0">A10+4/24</f>
        <v>0.22916666666666666</v>
      </c>
      <c r="D10" s="108">
        <f t="shared" ref="D10:D40" si="1">A10+13/24</f>
        <v>0.60416666666666663</v>
      </c>
      <c r="E10" s="208" t="s">
        <v>70</v>
      </c>
      <c r="F10" s="102"/>
      <c r="G10" s="103"/>
      <c r="H10" s="340"/>
      <c r="I10" s="340"/>
      <c r="J10" s="340"/>
      <c r="K10" s="341"/>
      <c r="L10" s="339"/>
      <c r="M10" s="340"/>
      <c r="N10" s="340"/>
      <c r="O10" s="341"/>
      <c r="P10" s="339"/>
      <c r="Q10" s="340"/>
      <c r="R10" s="340"/>
      <c r="S10" s="341"/>
      <c r="T10" s="339"/>
      <c r="U10" s="340"/>
      <c r="V10" s="340"/>
      <c r="W10" s="341"/>
      <c r="X10" s="101"/>
      <c r="Y10" s="102"/>
      <c r="Z10" s="103"/>
      <c r="AA10" s="101"/>
      <c r="AB10" s="102"/>
      <c r="AC10" s="103"/>
      <c r="AE10"/>
    </row>
    <row r="11" spans="1:33" ht="15" customHeight="1" x14ac:dyDescent="0.3">
      <c r="A11" s="242">
        <f t="shared" ref="A11:A40" si="2">A10+0.5/24</f>
        <v>8.3333333333333329E-2</v>
      </c>
      <c r="B11" s="108">
        <v>0.95833333333333337</v>
      </c>
      <c r="C11" s="107">
        <f t="shared" si="0"/>
        <v>0.25</v>
      </c>
      <c r="D11" s="108">
        <f t="shared" si="1"/>
        <v>0.625</v>
      </c>
      <c r="E11" s="109" t="s">
        <v>71</v>
      </c>
      <c r="F11" s="102"/>
      <c r="G11" s="103"/>
      <c r="H11" s="279" t="s">
        <v>243</v>
      </c>
      <c r="I11" s="280"/>
      <c r="J11" s="280"/>
      <c r="K11" s="285" t="s">
        <v>195</v>
      </c>
      <c r="L11" s="300" t="s">
        <v>72</v>
      </c>
      <c r="M11" s="374" t="s">
        <v>162</v>
      </c>
      <c r="N11" s="377" t="s">
        <v>43</v>
      </c>
      <c r="O11" s="285" t="s">
        <v>212</v>
      </c>
      <c r="P11" s="321" t="s">
        <v>185</v>
      </c>
      <c r="Q11" s="322"/>
      <c r="R11" s="322"/>
      <c r="S11" s="323"/>
      <c r="T11" s="300" t="s">
        <v>72</v>
      </c>
      <c r="U11" s="390" t="s">
        <v>73</v>
      </c>
      <c r="V11" s="377" t="s">
        <v>43</v>
      </c>
      <c r="W11" s="285" t="s">
        <v>195</v>
      </c>
      <c r="X11" s="101"/>
      <c r="Y11" s="102"/>
      <c r="Z11" s="103"/>
      <c r="AA11" s="101"/>
      <c r="AB11" s="102"/>
      <c r="AC11" s="103"/>
      <c r="AE11"/>
    </row>
    <row r="12" spans="1:33" ht="15" customHeight="1" thickBot="1" x14ac:dyDescent="0.35">
      <c r="A12" s="242">
        <f t="shared" si="2"/>
        <v>0.10416666666666666</v>
      </c>
      <c r="B12" s="108">
        <v>0.97916666666666663</v>
      </c>
      <c r="C12" s="107">
        <f t="shared" si="0"/>
        <v>0.27083333333333331</v>
      </c>
      <c r="D12" s="108">
        <f t="shared" si="1"/>
        <v>0.64583333333333326</v>
      </c>
      <c r="E12" s="109" t="s">
        <v>74</v>
      </c>
      <c r="F12" s="102"/>
      <c r="G12" s="103"/>
      <c r="H12" s="281"/>
      <c r="I12" s="282"/>
      <c r="J12" s="282"/>
      <c r="K12" s="286"/>
      <c r="L12" s="301"/>
      <c r="M12" s="375"/>
      <c r="N12" s="378"/>
      <c r="O12" s="286"/>
      <c r="P12" s="333"/>
      <c r="Q12" s="334"/>
      <c r="R12" s="334"/>
      <c r="S12" s="335"/>
      <c r="T12" s="301"/>
      <c r="U12" s="391"/>
      <c r="V12" s="378"/>
      <c r="W12" s="286"/>
      <c r="X12" s="101"/>
      <c r="Y12" s="102"/>
      <c r="Z12" s="103"/>
      <c r="AA12" s="101"/>
      <c r="AB12" s="102"/>
      <c r="AC12" s="103"/>
      <c r="AE12"/>
    </row>
    <row r="13" spans="1:33" ht="15" customHeight="1" x14ac:dyDescent="0.3">
      <c r="A13" s="242">
        <f t="shared" si="2"/>
        <v>0.12499999999999999</v>
      </c>
      <c r="B13" s="107">
        <f t="shared" ref="B13:B40" si="3">A13-3/24</f>
        <v>0</v>
      </c>
      <c r="C13" s="108">
        <f t="shared" si="0"/>
        <v>0.29166666666666663</v>
      </c>
      <c r="D13" s="108">
        <f t="shared" si="1"/>
        <v>0.66666666666666663</v>
      </c>
      <c r="E13" s="109" t="s">
        <v>75</v>
      </c>
      <c r="F13" s="102"/>
      <c r="G13" s="103"/>
      <c r="H13" s="281"/>
      <c r="I13" s="282"/>
      <c r="J13" s="282"/>
      <c r="K13" s="286"/>
      <c r="L13" s="301"/>
      <c r="M13" s="375"/>
      <c r="N13" s="378"/>
      <c r="O13" s="286"/>
      <c r="P13" s="345" t="s">
        <v>161</v>
      </c>
      <c r="Q13" s="390" t="s">
        <v>73</v>
      </c>
      <c r="R13" s="377" t="s">
        <v>43</v>
      </c>
      <c r="S13" s="285" t="s">
        <v>195</v>
      </c>
      <c r="T13" s="301"/>
      <c r="U13" s="391"/>
      <c r="V13" s="378"/>
      <c r="W13" s="286"/>
      <c r="X13" s="101"/>
      <c r="Y13" s="102"/>
      <c r="Z13" s="103"/>
      <c r="AA13" s="101"/>
      <c r="AB13" s="102"/>
      <c r="AC13" s="103"/>
    </row>
    <row r="14" spans="1:33" ht="15" customHeight="1" thickBot="1" x14ac:dyDescent="0.35">
      <c r="A14" s="242">
        <f t="shared" si="2"/>
        <v>0.14583333333333331</v>
      </c>
      <c r="B14" s="107">
        <f t="shared" si="3"/>
        <v>2.0833333333333315E-2</v>
      </c>
      <c r="C14" s="108">
        <f t="shared" si="0"/>
        <v>0.3125</v>
      </c>
      <c r="D14" s="108">
        <f t="shared" si="1"/>
        <v>0.6875</v>
      </c>
      <c r="E14" s="109" t="s">
        <v>76</v>
      </c>
      <c r="F14" s="102"/>
      <c r="G14" s="103"/>
      <c r="H14" s="283"/>
      <c r="I14" s="284"/>
      <c r="J14" s="284"/>
      <c r="K14" s="287"/>
      <c r="L14" s="302"/>
      <c r="M14" s="376"/>
      <c r="N14" s="379"/>
      <c r="O14" s="287"/>
      <c r="P14" s="346"/>
      <c r="Q14" s="392"/>
      <c r="R14" s="379"/>
      <c r="S14" s="287"/>
      <c r="T14" s="302"/>
      <c r="U14" s="392"/>
      <c r="V14" s="379"/>
      <c r="W14" s="287"/>
      <c r="X14" s="101"/>
      <c r="Y14" s="102"/>
      <c r="Z14" s="103"/>
      <c r="AA14" s="101"/>
      <c r="AB14" s="102"/>
      <c r="AC14" s="103"/>
    </row>
    <row r="15" spans="1:33" ht="15" customHeight="1" thickBot="1" x14ac:dyDescent="0.35">
      <c r="A15" s="242">
        <f t="shared" si="2"/>
        <v>0.16666666666666666</v>
      </c>
      <c r="B15" s="107">
        <f t="shared" si="3"/>
        <v>4.1666666666666657E-2</v>
      </c>
      <c r="C15" s="108">
        <f t="shared" si="0"/>
        <v>0.33333333333333331</v>
      </c>
      <c r="D15" s="108">
        <f t="shared" si="1"/>
        <v>0.70833333333333326</v>
      </c>
      <c r="E15" s="110" t="s">
        <v>77</v>
      </c>
      <c r="F15" s="385"/>
      <c r="G15" s="386"/>
      <c r="H15" s="388" t="s">
        <v>78</v>
      </c>
      <c r="I15" s="388"/>
      <c r="J15" s="388"/>
      <c r="K15" s="389"/>
      <c r="L15" s="387" t="s">
        <v>78</v>
      </c>
      <c r="M15" s="388"/>
      <c r="N15" s="388"/>
      <c r="O15" s="389"/>
      <c r="P15" s="387" t="s">
        <v>78</v>
      </c>
      <c r="Q15" s="388"/>
      <c r="R15" s="388"/>
      <c r="S15" s="389"/>
      <c r="T15" s="387" t="s">
        <v>78</v>
      </c>
      <c r="U15" s="388"/>
      <c r="V15" s="388"/>
      <c r="W15" s="389"/>
      <c r="X15" s="101"/>
      <c r="Y15" s="102"/>
      <c r="Z15" s="103"/>
      <c r="AA15" s="101"/>
      <c r="AB15" s="102"/>
      <c r="AC15" s="103"/>
    </row>
    <row r="16" spans="1:33" ht="15" customHeight="1" x14ac:dyDescent="0.3">
      <c r="A16" s="242">
        <f t="shared" si="2"/>
        <v>0.1875</v>
      </c>
      <c r="B16" s="107">
        <f t="shared" si="3"/>
        <v>6.25E-2</v>
      </c>
      <c r="C16" s="108">
        <f t="shared" si="0"/>
        <v>0.35416666666666663</v>
      </c>
      <c r="D16" s="108">
        <f t="shared" si="1"/>
        <v>0.72916666666666663</v>
      </c>
      <c r="E16" s="111" t="s">
        <v>79</v>
      </c>
      <c r="F16" s="102"/>
      <c r="G16" s="103"/>
      <c r="H16" s="288" t="s">
        <v>190</v>
      </c>
      <c r="I16" s="289"/>
      <c r="J16" s="289"/>
      <c r="K16" s="290"/>
      <c r="L16" s="300" t="s">
        <v>72</v>
      </c>
      <c r="M16" s="303" t="s">
        <v>244</v>
      </c>
      <c r="N16" s="347" t="s">
        <v>196</v>
      </c>
      <c r="O16" s="285" t="s">
        <v>212</v>
      </c>
      <c r="P16" s="318" t="s">
        <v>191</v>
      </c>
      <c r="Q16" s="319"/>
      <c r="R16" s="319"/>
      <c r="S16" s="320"/>
      <c r="T16" s="300" t="s">
        <v>72</v>
      </c>
      <c r="U16" s="396" t="s">
        <v>245</v>
      </c>
      <c r="V16" s="353" t="s">
        <v>86</v>
      </c>
      <c r="W16" s="285" t="s">
        <v>212</v>
      </c>
      <c r="X16" s="101"/>
      <c r="Y16" s="102"/>
      <c r="Z16" s="103"/>
      <c r="AA16" s="101"/>
      <c r="AB16" s="102"/>
      <c r="AC16" s="103"/>
    </row>
    <row r="17" spans="1:29" ht="15" customHeight="1" thickBot="1" x14ac:dyDescent="0.35">
      <c r="A17" s="242">
        <f t="shared" si="2"/>
        <v>0.20833333333333334</v>
      </c>
      <c r="B17" s="107">
        <f t="shared" si="3"/>
        <v>8.3333333333333343E-2</v>
      </c>
      <c r="C17" s="108">
        <f t="shared" si="0"/>
        <v>0.375</v>
      </c>
      <c r="D17" s="108">
        <f t="shared" si="1"/>
        <v>0.75</v>
      </c>
      <c r="E17" s="111" t="s">
        <v>80</v>
      </c>
      <c r="F17" s="102"/>
      <c r="G17" s="103"/>
      <c r="H17" s="291"/>
      <c r="I17" s="292"/>
      <c r="J17" s="292"/>
      <c r="K17" s="293"/>
      <c r="L17" s="301"/>
      <c r="M17" s="304"/>
      <c r="N17" s="348"/>
      <c r="O17" s="286"/>
      <c r="P17" s="333"/>
      <c r="Q17" s="334"/>
      <c r="R17" s="334"/>
      <c r="S17" s="335"/>
      <c r="T17" s="301"/>
      <c r="U17" s="397"/>
      <c r="V17" s="354"/>
      <c r="W17" s="286"/>
      <c r="X17" s="101"/>
      <c r="Y17" s="102"/>
      <c r="Z17" s="103"/>
      <c r="AA17" s="101"/>
      <c r="AB17" s="102"/>
      <c r="AC17" s="103"/>
    </row>
    <row r="18" spans="1:29" ht="15" customHeight="1" x14ac:dyDescent="0.3">
      <c r="A18" s="242">
        <f t="shared" si="2"/>
        <v>0.22916666666666669</v>
      </c>
      <c r="B18" s="107">
        <f t="shared" si="3"/>
        <v>0.10416666666666669</v>
      </c>
      <c r="C18" s="108">
        <f t="shared" si="0"/>
        <v>0.39583333333333337</v>
      </c>
      <c r="D18" s="108">
        <f t="shared" si="1"/>
        <v>0.77083333333333326</v>
      </c>
      <c r="E18" s="111" t="s">
        <v>81</v>
      </c>
      <c r="F18" s="102"/>
      <c r="G18" s="103"/>
      <c r="H18" s="291"/>
      <c r="I18" s="292"/>
      <c r="J18" s="292"/>
      <c r="K18" s="293"/>
      <c r="L18" s="301"/>
      <c r="M18" s="304"/>
      <c r="N18" s="348"/>
      <c r="O18" s="286"/>
      <c r="P18" s="318" t="s">
        <v>183</v>
      </c>
      <c r="Q18" s="319"/>
      <c r="R18" s="319"/>
      <c r="S18" s="320"/>
      <c r="T18" s="301"/>
      <c r="U18" s="397"/>
      <c r="V18" s="354"/>
      <c r="W18" s="286"/>
      <c r="X18" s="101"/>
      <c r="Y18" s="102"/>
      <c r="Z18" s="103"/>
      <c r="AA18" s="101"/>
      <c r="AB18" s="102"/>
      <c r="AC18" s="103"/>
    </row>
    <row r="19" spans="1:29" ht="15" customHeight="1" thickBot="1" x14ac:dyDescent="0.35">
      <c r="A19" s="242">
        <f t="shared" si="2"/>
        <v>0.25</v>
      </c>
      <c r="B19" s="107">
        <f t="shared" si="3"/>
        <v>0.125</v>
      </c>
      <c r="C19" s="108">
        <f t="shared" si="0"/>
        <v>0.41666666666666663</v>
      </c>
      <c r="D19" s="108">
        <f t="shared" si="1"/>
        <v>0.79166666666666663</v>
      </c>
      <c r="E19" s="111" t="s">
        <v>82</v>
      </c>
      <c r="F19" s="102"/>
      <c r="G19" s="103"/>
      <c r="H19" s="294"/>
      <c r="I19" s="295"/>
      <c r="J19" s="295"/>
      <c r="K19" s="296"/>
      <c r="L19" s="302"/>
      <c r="M19" s="305"/>
      <c r="N19" s="349"/>
      <c r="O19" s="287"/>
      <c r="P19" s="333"/>
      <c r="Q19" s="334"/>
      <c r="R19" s="334"/>
      <c r="S19" s="335"/>
      <c r="T19" s="302"/>
      <c r="U19" s="398"/>
      <c r="V19" s="355"/>
      <c r="W19" s="287"/>
      <c r="X19" s="101"/>
      <c r="Y19" s="102"/>
      <c r="Z19" s="103"/>
      <c r="AA19" s="101"/>
      <c r="AB19" s="102"/>
      <c r="AC19" s="103"/>
    </row>
    <row r="20" spans="1:29" ht="15" customHeight="1" thickBot="1" x14ac:dyDescent="0.35">
      <c r="A20" s="242">
        <f t="shared" si="2"/>
        <v>0.27083333333333331</v>
      </c>
      <c r="B20" s="107">
        <f t="shared" si="3"/>
        <v>0.14583333333333331</v>
      </c>
      <c r="C20" s="108">
        <f t="shared" si="0"/>
        <v>0.4375</v>
      </c>
      <c r="D20" s="108">
        <f t="shared" si="1"/>
        <v>0.8125</v>
      </c>
      <c r="E20" s="208" t="s">
        <v>83</v>
      </c>
      <c r="F20" s="102"/>
      <c r="G20" s="103"/>
      <c r="H20" s="343" t="s">
        <v>205</v>
      </c>
      <c r="I20" s="343"/>
      <c r="J20" s="343"/>
      <c r="K20" s="344"/>
      <c r="L20" s="343" t="s">
        <v>205</v>
      </c>
      <c r="M20" s="343"/>
      <c r="N20" s="343"/>
      <c r="O20" s="344"/>
      <c r="P20" s="343" t="s">
        <v>205</v>
      </c>
      <c r="Q20" s="343"/>
      <c r="R20" s="343"/>
      <c r="S20" s="344"/>
      <c r="T20" s="343" t="s">
        <v>205</v>
      </c>
      <c r="U20" s="343"/>
      <c r="V20" s="343"/>
      <c r="W20" s="344"/>
      <c r="X20" s="101"/>
      <c r="Y20" s="102"/>
      <c r="Z20" s="103"/>
      <c r="AA20" s="101"/>
      <c r="AB20" s="102"/>
      <c r="AC20" s="103"/>
    </row>
    <row r="21" spans="1:29" ht="15" customHeight="1" thickBot="1" x14ac:dyDescent="0.35">
      <c r="A21" s="106">
        <f t="shared" si="2"/>
        <v>0.29166666666666663</v>
      </c>
      <c r="B21" s="107">
        <f t="shared" si="3"/>
        <v>0.16666666666666663</v>
      </c>
      <c r="C21" s="108">
        <f t="shared" si="0"/>
        <v>0.45833333333333326</v>
      </c>
      <c r="D21" s="108">
        <f t="shared" si="1"/>
        <v>0.83333333333333326</v>
      </c>
      <c r="E21" s="208" t="s">
        <v>84</v>
      </c>
      <c r="F21" s="102"/>
      <c r="G21" s="103"/>
      <c r="H21" s="340"/>
      <c r="I21" s="340"/>
      <c r="J21" s="340"/>
      <c r="K21" s="341"/>
      <c r="L21" s="340"/>
      <c r="M21" s="340"/>
      <c r="N21" s="340"/>
      <c r="O21" s="341"/>
      <c r="P21" s="340"/>
      <c r="Q21" s="340"/>
      <c r="R21" s="340"/>
      <c r="S21" s="341"/>
      <c r="T21" s="340"/>
      <c r="U21" s="340"/>
      <c r="V21" s="340"/>
      <c r="W21" s="341"/>
      <c r="X21" s="279" t="s">
        <v>246</v>
      </c>
      <c r="Y21" s="280"/>
      <c r="Z21" s="297"/>
      <c r="AA21" s="101"/>
      <c r="AB21" s="102"/>
      <c r="AC21" s="103"/>
    </row>
    <row r="22" spans="1:29" ht="15" customHeight="1" thickBot="1" x14ac:dyDescent="0.35">
      <c r="A22" s="106">
        <f t="shared" si="2"/>
        <v>0.31249999999999994</v>
      </c>
      <c r="B22" s="107">
        <f t="shared" si="3"/>
        <v>0.18749999999999994</v>
      </c>
      <c r="C22" s="108">
        <f t="shared" si="0"/>
        <v>0.47916666666666663</v>
      </c>
      <c r="D22" s="108">
        <f t="shared" si="1"/>
        <v>0.85416666666666652</v>
      </c>
      <c r="E22" s="111" t="s">
        <v>85</v>
      </c>
      <c r="F22" s="102"/>
      <c r="G22" s="103"/>
      <c r="H22" s="300" t="s">
        <v>72</v>
      </c>
      <c r="I22" s="390" t="s">
        <v>73</v>
      </c>
      <c r="J22" s="347" t="s">
        <v>196</v>
      </c>
      <c r="K22" s="285" t="s">
        <v>212</v>
      </c>
      <c r="L22" s="300" t="s">
        <v>72</v>
      </c>
      <c r="M22" s="350" t="s">
        <v>247</v>
      </c>
      <c r="N22" s="353" t="s">
        <v>86</v>
      </c>
      <c r="O22" s="285" t="s">
        <v>195</v>
      </c>
      <c r="P22" s="356" t="s">
        <v>149</v>
      </c>
      <c r="Q22" s="306"/>
      <c r="R22" s="353" t="s">
        <v>86</v>
      </c>
      <c r="S22" s="285" t="s">
        <v>195</v>
      </c>
      <c r="T22" s="356" t="s">
        <v>149</v>
      </c>
      <c r="U22" s="306"/>
      <c r="V22" s="353" t="s">
        <v>86</v>
      </c>
      <c r="W22" s="285" t="s">
        <v>212</v>
      </c>
      <c r="X22" s="281"/>
      <c r="Y22" s="282"/>
      <c r="Z22" s="298"/>
      <c r="AA22" s="101"/>
      <c r="AB22" s="102"/>
      <c r="AC22" s="103"/>
    </row>
    <row r="23" spans="1:29" ht="15" customHeight="1" x14ac:dyDescent="0.3">
      <c r="A23" s="106">
        <f t="shared" si="2"/>
        <v>0.33333333333333326</v>
      </c>
      <c r="B23" s="107">
        <f t="shared" si="3"/>
        <v>0.20833333333333326</v>
      </c>
      <c r="C23" s="108">
        <f t="shared" si="0"/>
        <v>0.49999999999999989</v>
      </c>
      <c r="D23" s="108">
        <f t="shared" si="1"/>
        <v>0.87499999999999989</v>
      </c>
      <c r="E23" s="111" t="s">
        <v>87</v>
      </c>
      <c r="F23" s="399" t="s">
        <v>261</v>
      </c>
      <c r="G23" s="400"/>
      <c r="H23" s="301"/>
      <c r="I23" s="391"/>
      <c r="J23" s="348"/>
      <c r="K23" s="286"/>
      <c r="L23" s="301"/>
      <c r="M23" s="351"/>
      <c r="N23" s="354"/>
      <c r="O23" s="286"/>
      <c r="P23" s="357"/>
      <c r="Q23" s="307"/>
      <c r="R23" s="354"/>
      <c r="S23" s="286"/>
      <c r="T23" s="357"/>
      <c r="U23" s="307"/>
      <c r="V23" s="354"/>
      <c r="W23" s="286"/>
      <c r="X23" s="281"/>
      <c r="Y23" s="282"/>
      <c r="Z23" s="298"/>
      <c r="AA23" s="101"/>
      <c r="AB23" s="102"/>
      <c r="AC23" s="103"/>
    </row>
    <row r="24" spans="1:29" ht="15" customHeight="1" thickBot="1" x14ac:dyDescent="0.35">
      <c r="A24" s="106">
        <f t="shared" si="2"/>
        <v>0.35416666666666657</v>
      </c>
      <c r="B24" s="107">
        <f t="shared" si="3"/>
        <v>0.22916666666666657</v>
      </c>
      <c r="C24" s="108">
        <f t="shared" si="0"/>
        <v>0.52083333333333326</v>
      </c>
      <c r="D24" s="108">
        <f t="shared" si="1"/>
        <v>0.89583333333333326</v>
      </c>
      <c r="E24" s="111" t="s">
        <v>88</v>
      </c>
      <c r="F24" s="401"/>
      <c r="G24" s="402"/>
      <c r="H24" s="301"/>
      <c r="I24" s="391"/>
      <c r="J24" s="348"/>
      <c r="K24" s="286"/>
      <c r="L24" s="301"/>
      <c r="M24" s="351"/>
      <c r="N24" s="354"/>
      <c r="O24" s="286"/>
      <c r="P24" s="357"/>
      <c r="Q24" s="307"/>
      <c r="R24" s="354"/>
      <c r="S24" s="286"/>
      <c r="T24" s="357"/>
      <c r="U24" s="307"/>
      <c r="V24" s="354"/>
      <c r="W24" s="286"/>
      <c r="X24" s="281"/>
      <c r="Y24" s="282"/>
      <c r="Z24" s="298"/>
      <c r="AA24" s="101"/>
      <c r="AB24" s="102"/>
      <c r="AC24" s="103"/>
    </row>
    <row r="25" spans="1:29" ht="15" customHeight="1" thickBot="1" x14ac:dyDescent="0.35">
      <c r="A25" s="106">
        <f t="shared" si="2"/>
        <v>0.37499999999999989</v>
      </c>
      <c r="B25" s="107">
        <f t="shared" si="3"/>
        <v>0.24999999999999989</v>
      </c>
      <c r="C25" s="108">
        <f t="shared" si="0"/>
        <v>0.54166666666666652</v>
      </c>
      <c r="D25" s="108">
        <f t="shared" si="1"/>
        <v>0.91666666666666652</v>
      </c>
      <c r="E25" s="111" t="s">
        <v>89</v>
      </c>
      <c r="F25" s="102"/>
      <c r="G25" s="103"/>
      <c r="H25" s="302"/>
      <c r="I25" s="392"/>
      <c r="J25" s="349"/>
      <c r="K25" s="287"/>
      <c r="L25" s="302"/>
      <c r="M25" s="352"/>
      <c r="N25" s="355"/>
      <c r="O25" s="287"/>
      <c r="P25" s="358"/>
      <c r="Q25" s="308"/>
      <c r="R25" s="355"/>
      <c r="S25" s="287"/>
      <c r="T25" s="358"/>
      <c r="U25" s="308"/>
      <c r="V25" s="355"/>
      <c r="W25" s="287"/>
      <c r="X25" s="281"/>
      <c r="Y25" s="282"/>
      <c r="Z25" s="298"/>
      <c r="AA25" s="101"/>
      <c r="AB25" s="102"/>
      <c r="AC25" s="103"/>
    </row>
    <row r="26" spans="1:29" ht="15" customHeight="1" thickBot="1" x14ac:dyDescent="0.35">
      <c r="A26" s="106">
        <f t="shared" si="2"/>
        <v>0.3958333333333332</v>
      </c>
      <c r="B26" s="107">
        <f t="shared" si="3"/>
        <v>0.2708333333333332</v>
      </c>
      <c r="C26" s="108">
        <f t="shared" si="0"/>
        <v>0.56249999999999989</v>
      </c>
      <c r="D26" s="108">
        <f t="shared" si="1"/>
        <v>0.93749999999999978</v>
      </c>
      <c r="E26" s="110" t="s">
        <v>90</v>
      </c>
      <c r="F26" s="385"/>
      <c r="G26" s="386"/>
      <c r="H26" s="387" t="s">
        <v>78</v>
      </c>
      <c r="I26" s="388"/>
      <c r="J26" s="388"/>
      <c r="K26" s="389"/>
      <c r="L26" s="387" t="s">
        <v>78</v>
      </c>
      <c r="M26" s="388"/>
      <c r="N26" s="388"/>
      <c r="O26" s="389"/>
      <c r="P26" s="387" t="s">
        <v>78</v>
      </c>
      <c r="Q26" s="388"/>
      <c r="R26" s="388"/>
      <c r="S26" s="389"/>
      <c r="T26" s="387" t="s">
        <v>78</v>
      </c>
      <c r="U26" s="388"/>
      <c r="V26" s="388"/>
      <c r="W26" s="389"/>
      <c r="X26" s="281"/>
      <c r="Y26" s="282"/>
      <c r="Z26" s="298"/>
      <c r="AA26" s="101"/>
      <c r="AB26" s="102"/>
      <c r="AC26" s="103"/>
    </row>
    <row r="27" spans="1:29" ht="15" customHeight="1" x14ac:dyDescent="0.3">
      <c r="A27" s="106">
        <f t="shared" si="2"/>
        <v>0.41666666666666652</v>
      </c>
      <c r="B27" s="108">
        <f t="shared" si="3"/>
        <v>0.29166666666666652</v>
      </c>
      <c r="C27" s="108">
        <f t="shared" si="0"/>
        <v>0.58333333333333315</v>
      </c>
      <c r="D27" s="108">
        <f t="shared" si="1"/>
        <v>0.95833333333333315</v>
      </c>
      <c r="E27" s="109" t="s">
        <v>91</v>
      </c>
      <c r="F27" s="417" t="s">
        <v>206</v>
      </c>
      <c r="G27" s="418"/>
      <c r="H27" s="300" t="s">
        <v>72</v>
      </c>
      <c r="I27" s="350" t="s">
        <v>247</v>
      </c>
      <c r="J27" s="306"/>
      <c r="K27" s="285" t="s">
        <v>195</v>
      </c>
      <c r="L27" s="356" t="s">
        <v>149</v>
      </c>
      <c r="M27" s="396" t="s">
        <v>245</v>
      </c>
      <c r="N27" s="306"/>
      <c r="O27" s="285" t="s">
        <v>195</v>
      </c>
      <c r="P27" s="306"/>
      <c r="Q27" s="414" t="s">
        <v>204</v>
      </c>
      <c r="R27" s="347" t="s">
        <v>196</v>
      </c>
      <c r="S27" s="285" t="s">
        <v>195</v>
      </c>
      <c r="T27" s="300" t="s">
        <v>72</v>
      </c>
      <c r="U27" s="303" t="s">
        <v>244</v>
      </c>
      <c r="V27" s="306"/>
      <c r="W27" s="306"/>
      <c r="X27" s="281"/>
      <c r="Y27" s="282"/>
      <c r="Z27" s="298"/>
      <c r="AA27" s="101"/>
      <c r="AB27" s="102"/>
      <c r="AC27" s="103"/>
    </row>
    <row r="28" spans="1:29" ht="15" customHeight="1" x14ac:dyDescent="0.3">
      <c r="A28" s="106">
        <f t="shared" si="2"/>
        <v>0.43749999999999983</v>
      </c>
      <c r="B28" s="108">
        <f t="shared" si="3"/>
        <v>0.31249999999999983</v>
      </c>
      <c r="C28" s="108">
        <f t="shared" si="0"/>
        <v>0.60416666666666652</v>
      </c>
      <c r="D28" s="108">
        <f t="shared" si="1"/>
        <v>0.97916666666666652</v>
      </c>
      <c r="E28" s="111" t="s">
        <v>92</v>
      </c>
      <c r="F28" s="419"/>
      <c r="G28" s="420"/>
      <c r="H28" s="301"/>
      <c r="I28" s="351"/>
      <c r="J28" s="307"/>
      <c r="K28" s="286"/>
      <c r="L28" s="357"/>
      <c r="M28" s="397"/>
      <c r="N28" s="307"/>
      <c r="O28" s="286"/>
      <c r="P28" s="307"/>
      <c r="Q28" s="415"/>
      <c r="R28" s="348"/>
      <c r="S28" s="286"/>
      <c r="T28" s="301"/>
      <c r="U28" s="304"/>
      <c r="V28" s="307"/>
      <c r="W28" s="307"/>
      <c r="X28" s="281"/>
      <c r="Y28" s="282"/>
      <c r="Z28" s="298"/>
      <c r="AA28" s="101"/>
      <c r="AB28" s="102"/>
      <c r="AC28" s="103"/>
    </row>
    <row r="29" spans="1:29" ht="15" customHeight="1" thickBot="1" x14ac:dyDescent="0.35">
      <c r="A29" s="106">
        <f t="shared" si="2"/>
        <v>0.45833333333333315</v>
      </c>
      <c r="B29" s="108">
        <f t="shared" si="3"/>
        <v>0.33333333333333315</v>
      </c>
      <c r="C29" s="108">
        <f t="shared" si="0"/>
        <v>0.62499999999999978</v>
      </c>
      <c r="D29" s="107">
        <f t="shared" si="1"/>
        <v>0.99999999999999978</v>
      </c>
      <c r="E29" s="111" t="s">
        <v>93</v>
      </c>
      <c r="F29" s="421"/>
      <c r="G29" s="422"/>
      <c r="H29" s="301"/>
      <c r="I29" s="351"/>
      <c r="J29" s="307"/>
      <c r="K29" s="286"/>
      <c r="L29" s="357"/>
      <c r="M29" s="397"/>
      <c r="N29" s="307"/>
      <c r="O29" s="286"/>
      <c r="P29" s="307"/>
      <c r="Q29" s="415"/>
      <c r="R29" s="348"/>
      <c r="S29" s="286"/>
      <c r="T29" s="301"/>
      <c r="U29" s="304"/>
      <c r="V29" s="307"/>
      <c r="W29" s="307"/>
      <c r="X29" s="281"/>
      <c r="Y29" s="282"/>
      <c r="Z29" s="298"/>
      <c r="AA29" s="101"/>
      <c r="AB29" s="102"/>
      <c r="AC29" s="103"/>
    </row>
    <row r="30" spans="1:29" ht="15" customHeight="1" thickBot="1" x14ac:dyDescent="0.35">
      <c r="A30" s="106">
        <f t="shared" si="2"/>
        <v>0.47916666666666646</v>
      </c>
      <c r="B30" s="108">
        <f t="shared" si="3"/>
        <v>0.35416666666666646</v>
      </c>
      <c r="C30" s="108">
        <f t="shared" si="0"/>
        <v>0.64583333333333315</v>
      </c>
      <c r="D30" s="107">
        <f t="shared" si="1"/>
        <v>1.020833333333333</v>
      </c>
      <c r="E30" s="111" t="s">
        <v>94</v>
      </c>
      <c r="F30" s="399" t="s">
        <v>184</v>
      </c>
      <c r="G30" s="400"/>
      <c r="H30" s="302"/>
      <c r="I30" s="352"/>
      <c r="J30" s="308"/>
      <c r="K30" s="287"/>
      <c r="L30" s="358"/>
      <c r="M30" s="398"/>
      <c r="N30" s="308"/>
      <c r="O30" s="287"/>
      <c r="P30" s="308"/>
      <c r="Q30" s="416"/>
      <c r="R30" s="349"/>
      <c r="S30" s="287"/>
      <c r="T30" s="302"/>
      <c r="U30" s="305"/>
      <c r="V30" s="308"/>
      <c r="W30" s="308"/>
      <c r="X30" s="283"/>
      <c r="Y30" s="284"/>
      <c r="Z30" s="299"/>
      <c r="AA30" s="101"/>
      <c r="AB30" s="102"/>
      <c r="AC30" s="103"/>
    </row>
    <row r="31" spans="1:29" ht="15" customHeight="1" thickBot="1" x14ac:dyDescent="0.35">
      <c r="A31" s="106">
        <f t="shared" si="2"/>
        <v>0.49999999999999978</v>
      </c>
      <c r="B31" s="108">
        <f t="shared" si="3"/>
        <v>0.37499999999999978</v>
      </c>
      <c r="C31" s="108">
        <f t="shared" si="0"/>
        <v>0.66666666666666641</v>
      </c>
      <c r="D31" s="107">
        <f t="shared" si="1"/>
        <v>1.0416666666666665</v>
      </c>
      <c r="E31" s="243" t="s">
        <v>95</v>
      </c>
      <c r="F31" s="401"/>
      <c r="G31" s="402"/>
      <c r="H31" s="309" t="s">
        <v>248</v>
      </c>
      <c r="I31" s="310"/>
      <c r="J31" s="310"/>
      <c r="K31" s="311"/>
      <c r="L31" s="318" t="s">
        <v>249</v>
      </c>
      <c r="M31" s="319"/>
      <c r="N31" s="319"/>
      <c r="O31" s="320"/>
      <c r="P31" s="387" t="s">
        <v>78</v>
      </c>
      <c r="Q31" s="388"/>
      <c r="R31" s="388"/>
      <c r="S31" s="389"/>
      <c r="T31" s="387" t="s">
        <v>78</v>
      </c>
      <c r="U31" s="388"/>
      <c r="V31" s="388"/>
      <c r="W31" s="389"/>
      <c r="X31" s="324" t="s">
        <v>197</v>
      </c>
      <c r="Y31" s="325"/>
      <c r="Z31" s="326"/>
      <c r="AA31" s="101"/>
      <c r="AB31" s="102"/>
      <c r="AC31" s="103"/>
    </row>
    <row r="32" spans="1:29" ht="15" customHeight="1" x14ac:dyDescent="0.3">
      <c r="A32" s="106">
        <f t="shared" si="2"/>
        <v>0.52083333333333315</v>
      </c>
      <c r="B32" s="108">
        <f t="shared" si="3"/>
        <v>0.39583333333333315</v>
      </c>
      <c r="C32" s="108">
        <f t="shared" si="0"/>
        <v>0.68749999999999978</v>
      </c>
      <c r="D32" s="107">
        <f t="shared" si="1"/>
        <v>1.0624999999999998</v>
      </c>
      <c r="E32" s="208" t="s">
        <v>96</v>
      </c>
      <c r="F32" s="343" t="s">
        <v>97</v>
      </c>
      <c r="G32" s="344"/>
      <c r="H32" s="312"/>
      <c r="I32" s="313"/>
      <c r="J32" s="313"/>
      <c r="K32" s="314"/>
      <c r="L32" s="321"/>
      <c r="M32" s="322"/>
      <c r="N32" s="322"/>
      <c r="O32" s="323"/>
      <c r="P32" s="405" t="s">
        <v>213</v>
      </c>
      <c r="Q32" s="406"/>
      <c r="R32" s="406"/>
      <c r="S32" s="407"/>
      <c r="T32" s="318" t="s">
        <v>192</v>
      </c>
      <c r="U32" s="319"/>
      <c r="V32" s="319"/>
      <c r="W32" s="320"/>
      <c r="X32" s="327"/>
      <c r="Y32" s="328"/>
      <c r="Z32" s="329"/>
      <c r="AA32" s="101"/>
      <c r="AB32" s="102"/>
      <c r="AC32" s="103"/>
    </row>
    <row r="33" spans="1:29" ht="15" customHeight="1" thickBot="1" x14ac:dyDescent="0.35">
      <c r="A33" s="106">
        <f t="shared" si="2"/>
        <v>0.54166666666666652</v>
      </c>
      <c r="B33" s="108">
        <f t="shared" si="3"/>
        <v>0.41666666666666652</v>
      </c>
      <c r="C33" s="108">
        <f t="shared" si="0"/>
        <v>0.70833333333333315</v>
      </c>
      <c r="D33" s="107">
        <f t="shared" si="1"/>
        <v>1.083333333333333</v>
      </c>
      <c r="E33" s="208" t="s">
        <v>98</v>
      </c>
      <c r="F33" s="337"/>
      <c r="G33" s="338"/>
      <c r="H33" s="315"/>
      <c r="I33" s="316"/>
      <c r="J33" s="316"/>
      <c r="K33" s="317"/>
      <c r="L33" s="336" t="s">
        <v>97</v>
      </c>
      <c r="M33" s="337"/>
      <c r="N33" s="337"/>
      <c r="O33" s="338"/>
      <c r="P33" s="408"/>
      <c r="Q33" s="409"/>
      <c r="R33" s="409"/>
      <c r="S33" s="410"/>
      <c r="T33" s="321"/>
      <c r="U33" s="322"/>
      <c r="V33" s="322"/>
      <c r="W33" s="323"/>
      <c r="X33" s="327"/>
      <c r="Y33" s="328"/>
      <c r="Z33" s="329"/>
      <c r="AA33" s="101"/>
      <c r="AB33" s="102"/>
      <c r="AC33" s="103"/>
    </row>
    <row r="34" spans="1:29" ht="15" customHeight="1" x14ac:dyDescent="0.3">
      <c r="A34" s="106">
        <f t="shared" si="2"/>
        <v>0.56249999999999989</v>
      </c>
      <c r="B34" s="108">
        <f t="shared" si="3"/>
        <v>0.43749999999999989</v>
      </c>
      <c r="C34" s="108">
        <f t="shared" si="0"/>
        <v>0.72916666666666652</v>
      </c>
      <c r="D34" s="107">
        <f t="shared" si="1"/>
        <v>1.1041666666666665</v>
      </c>
      <c r="E34" s="208" t="s">
        <v>99</v>
      </c>
      <c r="F34" s="337"/>
      <c r="G34" s="338"/>
      <c r="H34" s="309" t="s">
        <v>250</v>
      </c>
      <c r="I34" s="310"/>
      <c r="J34" s="310"/>
      <c r="K34" s="311"/>
      <c r="L34" s="336"/>
      <c r="M34" s="337"/>
      <c r="N34" s="337"/>
      <c r="O34" s="338"/>
      <c r="P34" s="408"/>
      <c r="Q34" s="409"/>
      <c r="R34" s="409"/>
      <c r="S34" s="410"/>
      <c r="T34" s="321"/>
      <c r="U34" s="322"/>
      <c r="V34" s="322"/>
      <c r="W34" s="323"/>
      <c r="X34" s="327"/>
      <c r="Y34" s="328"/>
      <c r="Z34" s="329"/>
      <c r="AA34" s="101"/>
      <c r="AB34" s="102"/>
      <c r="AC34" s="103"/>
    </row>
    <row r="35" spans="1:29" ht="15" customHeight="1" thickBot="1" x14ac:dyDescent="0.35">
      <c r="A35" s="106">
        <f t="shared" si="2"/>
        <v>0.58333333333333326</v>
      </c>
      <c r="B35" s="108">
        <f t="shared" si="3"/>
        <v>0.45833333333333326</v>
      </c>
      <c r="C35" s="108">
        <f t="shared" si="0"/>
        <v>0.74999999999999989</v>
      </c>
      <c r="D35" s="107">
        <f t="shared" si="1"/>
        <v>1.125</v>
      </c>
      <c r="E35" s="208" t="s">
        <v>100</v>
      </c>
      <c r="F35" s="337"/>
      <c r="G35" s="338"/>
      <c r="H35" s="312"/>
      <c r="I35" s="313"/>
      <c r="J35" s="313"/>
      <c r="K35" s="314"/>
      <c r="L35" s="336"/>
      <c r="M35" s="337"/>
      <c r="N35" s="337"/>
      <c r="O35" s="338"/>
      <c r="P35" s="411"/>
      <c r="Q35" s="412"/>
      <c r="R35" s="412"/>
      <c r="S35" s="413"/>
      <c r="T35" s="333"/>
      <c r="U35" s="334"/>
      <c r="V35" s="334"/>
      <c r="W35" s="335"/>
      <c r="X35" s="327"/>
      <c r="Y35" s="328"/>
      <c r="Z35" s="329"/>
      <c r="AA35" s="101"/>
      <c r="AB35" s="102"/>
      <c r="AC35" s="103"/>
    </row>
    <row r="36" spans="1:29" ht="15" customHeight="1" thickBot="1" x14ac:dyDescent="0.35">
      <c r="A36" s="106">
        <f t="shared" si="2"/>
        <v>0.60416666666666663</v>
      </c>
      <c r="B36" s="108">
        <f t="shared" si="3"/>
        <v>0.47916666666666663</v>
      </c>
      <c r="C36" s="108">
        <f t="shared" si="0"/>
        <v>0.77083333333333326</v>
      </c>
      <c r="D36" s="107">
        <f t="shared" si="1"/>
        <v>1.1458333333333333</v>
      </c>
      <c r="E36" s="112" t="s">
        <v>101</v>
      </c>
      <c r="F36" s="337"/>
      <c r="G36" s="338"/>
      <c r="H36" s="315"/>
      <c r="I36" s="316"/>
      <c r="J36" s="316"/>
      <c r="K36" s="317"/>
      <c r="L36" s="336"/>
      <c r="M36" s="337"/>
      <c r="N36" s="337"/>
      <c r="O36" s="338"/>
      <c r="P36" s="336" t="s">
        <v>97</v>
      </c>
      <c r="Q36" s="337"/>
      <c r="R36" s="337"/>
      <c r="S36" s="338"/>
      <c r="T36" s="342" t="s">
        <v>97</v>
      </c>
      <c r="U36" s="343"/>
      <c r="V36" s="343"/>
      <c r="W36" s="344"/>
      <c r="X36" s="327"/>
      <c r="Y36" s="328"/>
      <c r="Z36" s="329"/>
      <c r="AA36" s="101"/>
      <c r="AB36" s="102"/>
      <c r="AC36" s="103"/>
    </row>
    <row r="37" spans="1:29" ht="15" customHeight="1" x14ac:dyDescent="0.3">
      <c r="A37" s="106">
        <f t="shared" si="2"/>
        <v>0.625</v>
      </c>
      <c r="B37" s="108">
        <f t="shared" si="3"/>
        <v>0.5</v>
      </c>
      <c r="C37" s="108">
        <f t="shared" si="0"/>
        <v>0.79166666666666663</v>
      </c>
      <c r="D37" s="107">
        <f t="shared" si="1"/>
        <v>1.1666666666666665</v>
      </c>
      <c r="E37" s="244" t="s">
        <v>102</v>
      </c>
      <c r="F37" s="337"/>
      <c r="G37" s="338"/>
      <c r="H37" s="342" t="s">
        <v>97</v>
      </c>
      <c r="I37" s="343"/>
      <c r="J37" s="343"/>
      <c r="K37" s="344"/>
      <c r="L37" s="336"/>
      <c r="M37" s="337"/>
      <c r="N37" s="337"/>
      <c r="O37" s="338"/>
      <c r="P37" s="336"/>
      <c r="Q37" s="337"/>
      <c r="R37" s="337"/>
      <c r="S37" s="338"/>
      <c r="T37" s="336"/>
      <c r="U37" s="337"/>
      <c r="V37" s="337"/>
      <c r="W37" s="338"/>
      <c r="X37" s="327"/>
      <c r="Y37" s="328"/>
      <c r="Z37" s="329"/>
      <c r="AA37" s="101"/>
      <c r="AB37" s="102"/>
      <c r="AC37" s="103"/>
    </row>
    <row r="38" spans="1:29" ht="15" customHeight="1" x14ac:dyDescent="0.3">
      <c r="A38" s="106">
        <f t="shared" si="2"/>
        <v>0.64583333333333337</v>
      </c>
      <c r="B38" s="108">
        <f t="shared" si="3"/>
        <v>0.52083333333333337</v>
      </c>
      <c r="C38" s="108">
        <f t="shared" si="0"/>
        <v>0.8125</v>
      </c>
      <c r="D38" s="107">
        <f t="shared" si="1"/>
        <v>1.1875</v>
      </c>
      <c r="E38" s="244" t="s">
        <v>103</v>
      </c>
      <c r="F38" s="337"/>
      <c r="G38" s="338"/>
      <c r="H38" s="336"/>
      <c r="I38" s="337"/>
      <c r="J38" s="337"/>
      <c r="K38" s="338"/>
      <c r="L38" s="336"/>
      <c r="M38" s="337"/>
      <c r="N38" s="337"/>
      <c r="O38" s="338"/>
      <c r="P38" s="336"/>
      <c r="Q38" s="337"/>
      <c r="R38" s="337"/>
      <c r="S38" s="338"/>
      <c r="T38" s="336"/>
      <c r="U38" s="337"/>
      <c r="V38" s="337"/>
      <c r="W38" s="338"/>
      <c r="X38" s="327"/>
      <c r="Y38" s="328"/>
      <c r="Z38" s="329"/>
      <c r="AA38" s="101"/>
      <c r="AB38" s="102"/>
      <c r="AC38" s="103"/>
    </row>
    <row r="39" spans="1:29" ht="15" customHeight="1" x14ac:dyDescent="0.3">
      <c r="A39" s="106">
        <f t="shared" si="2"/>
        <v>0.66666666666666674</v>
      </c>
      <c r="B39" s="108">
        <f t="shared" si="3"/>
        <v>0.54166666666666674</v>
      </c>
      <c r="C39" s="108">
        <f t="shared" si="0"/>
        <v>0.83333333333333337</v>
      </c>
      <c r="D39" s="107">
        <f t="shared" si="1"/>
        <v>1.2083333333333335</v>
      </c>
      <c r="E39" s="244" t="s">
        <v>104</v>
      </c>
      <c r="F39" s="337"/>
      <c r="G39" s="338"/>
      <c r="H39" s="336"/>
      <c r="I39" s="337"/>
      <c r="J39" s="337"/>
      <c r="K39" s="338"/>
      <c r="L39" s="336"/>
      <c r="M39" s="337"/>
      <c r="N39" s="337"/>
      <c r="O39" s="338"/>
      <c r="P39" s="336"/>
      <c r="Q39" s="337"/>
      <c r="R39" s="337"/>
      <c r="S39" s="338"/>
      <c r="T39" s="336"/>
      <c r="U39" s="337"/>
      <c r="V39" s="337"/>
      <c r="W39" s="338"/>
      <c r="X39" s="327"/>
      <c r="Y39" s="328"/>
      <c r="Z39" s="329"/>
      <c r="AA39" s="101"/>
      <c r="AB39" s="102"/>
      <c r="AC39" s="103"/>
    </row>
    <row r="40" spans="1:29" ht="15" customHeight="1" thickBot="1" x14ac:dyDescent="0.35">
      <c r="A40" s="113">
        <f t="shared" si="2"/>
        <v>0.68750000000000011</v>
      </c>
      <c r="B40" s="114">
        <f t="shared" si="3"/>
        <v>0.56250000000000011</v>
      </c>
      <c r="C40" s="114">
        <f t="shared" si="0"/>
        <v>0.85416666666666674</v>
      </c>
      <c r="D40" s="115">
        <f t="shared" si="1"/>
        <v>1.2291666666666667</v>
      </c>
      <c r="E40" s="245" t="s">
        <v>105</v>
      </c>
      <c r="F40" s="340"/>
      <c r="G40" s="341"/>
      <c r="H40" s="339"/>
      <c r="I40" s="340"/>
      <c r="J40" s="340"/>
      <c r="K40" s="341"/>
      <c r="L40" s="339"/>
      <c r="M40" s="340"/>
      <c r="N40" s="340"/>
      <c r="O40" s="341"/>
      <c r="P40" s="339"/>
      <c r="Q40" s="340"/>
      <c r="R40" s="340"/>
      <c r="S40" s="341"/>
      <c r="T40" s="339"/>
      <c r="U40" s="340"/>
      <c r="V40" s="340"/>
      <c r="W40" s="341"/>
      <c r="X40" s="330"/>
      <c r="Y40" s="331"/>
      <c r="Z40" s="332"/>
      <c r="AA40" s="116"/>
      <c r="AB40" s="117"/>
      <c r="AC40" s="118"/>
    </row>
    <row r="41" spans="1:29" s="52" customFormat="1" ht="13.8" thickBot="1" x14ac:dyDescent="0.3">
      <c r="E41" s="209" t="s">
        <v>106</v>
      </c>
      <c r="F41" s="210"/>
      <c r="G41" s="210"/>
      <c r="H41" s="210"/>
      <c r="I41" s="99"/>
      <c r="J41" s="99"/>
      <c r="K41" s="99"/>
      <c r="L41" s="210"/>
      <c r="M41" s="210"/>
      <c r="N41" s="210"/>
      <c r="O41" s="210"/>
      <c r="P41" s="210"/>
      <c r="Q41" s="210"/>
      <c r="R41" s="210"/>
      <c r="S41" s="210"/>
      <c r="T41" s="210"/>
      <c r="U41" s="210"/>
      <c r="V41" s="210"/>
      <c r="W41" s="210"/>
      <c r="X41" s="210"/>
      <c r="Y41" s="210"/>
      <c r="Z41" s="210"/>
      <c r="AA41" s="210"/>
      <c r="AB41" s="210"/>
      <c r="AC41" s="211"/>
    </row>
    <row r="42" spans="1:29" s="52" customFormat="1" x14ac:dyDescent="0.25">
      <c r="E42" s="119" t="s">
        <v>186</v>
      </c>
      <c r="F42" s="120" t="s">
        <v>163</v>
      </c>
      <c r="G42" s="121"/>
      <c r="H42" s="122"/>
      <c r="I42" s="122"/>
      <c r="J42" s="122"/>
      <c r="K42" s="122"/>
      <c r="L42" s="122"/>
      <c r="M42" s="123"/>
      <c r="N42" s="150"/>
      <c r="O42" s="150"/>
      <c r="P42" s="124" t="s">
        <v>107</v>
      </c>
      <c r="Q42" s="120" t="s">
        <v>108</v>
      </c>
      <c r="R42" s="125"/>
      <c r="S42" s="125"/>
      <c r="T42" s="126"/>
      <c r="U42" s="126"/>
      <c r="V42" s="126"/>
      <c r="W42" s="126"/>
      <c r="X42" s="127"/>
      <c r="Y42" s="152"/>
      <c r="Z42" s="150"/>
      <c r="AA42" s="150"/>
      <c r="AB42" s="152"/>
      <c r="AC42" s="153"/>
    </row>
    <row r="43" spans="1:29" s="52" customFormat="1" x14ac:dyDescent="0.25">
      <c r="E43" s="119" t="s">
        <v>41</v>
      </c>
      <c r="F43" s="128" t="s">
        <v>164</v>
      </c>
      <c r="G43" s="129"/>
      <c r="H43" s="130"/>
      <c r="I43" s="130"/>
      <c r="J43" s="130"/>
      <c r="K43" s="130"/>
      <c r="L43" s="130"/>
      <c r="M43" s="131"/>
      <c r="N43" s="150"/>
      <c r="O43" s="150"/>
      <c r="P43" s="124" t="s">
        <v>109</v>
      </c>
      <c r="Q43" s="128" t="s">
        <v>110</v>
      </c>
      <c r="R43" s="132"/>
      <c r="S43" s="132"/>
      <c r="T43" s="133"/>
      <c r="U43" s="133"/>
      <c r="V43" s="133"/>
      <c r="W43" s="133"/>
      <c r="X43" s="134"/>
      <c r="Y43" s="152"/>
      <c r="Z43" s="150"/>
      <c r="AA43" s="150"/>
      <c r="AB43" s="152"/>
      <c r="AC43" s="153"/>
    </row>
    <row r="44" spans="1:29" s="52" customFormat="1" x14ac:dyDescent="0.25">
      <c r="E44" s="119" t="s">
        <v>251</v>
      </c>
      <c r="F44" s="128" t="s">
        <v>252</v>
      </c>
      <c r="G44" s="135"/>
      <c r="H44" s="136"/>
      <c r="I44" s="136"/>
      <c r="J44" s="136"/>
      <c r="K44" s="136"/>
      <c r="L44" s="136"/>
      <c r="M44" s="137"/>
      <c r="N44" s="150"/>
      <c r="O44" s="150"/>
      <c r="P44" s="124" t="s">
        <v>111</v>
      </c>
      <c r="Q44" s="128" t="s">
        <v>112</v>
      </c>
      <c r="R44" s="138"/>
      <c r="S44" s="138"/>
      <c r="T44" s="139"/>
      <c r="U44" s="139"/>
      <c r="V44" s="139"/>
      <c r="W44" s="139"/>
      <c r="X44" s="134"/>
      <c r="Y44" s="152"/>
      <c r="Z44" s="150"/>
      <c r="AA44" s="150"/>
      <c r="AB44" s="152"/>
      <c r="AC44" s="153"/>
    </row>
    <row r="45" spans="1:29" s="52" customFormat="1" x14ac:dyDescent="0.25">
      <c r="E45" s="119" t="s">
        <v>149</v>
      </c>
      <c r="F45" s="128" t="s">
        <v>165</v>
      </c>
      <c r="G45" s="144"/>
      <c r="H45" s="145"/>
      <c r="I45" s="136"/>
      <c r="J45" s="136"/>
      <c r="K45" s="136"/>
      <c r="L45" s="136"/>
      <c r="M45" s="137"/>
      <c r="N45" s="150"/>
      <c r="O45" s="150"/>
      <c r="P45" s="124" t="s">
        <v>114</v>
      </c>
      <c r="Q45" s="128" t="s">
        <v>115</v>
      </c>
      <c r="R45" s="140"/>
      <c r="S45" s="140"/>
      <c r="T45" s="141"/>
      <c r="U45" s="141"/>
      <c r="V45" s="141"/>
      <c r="W45" s="141"/>
      <c r="X45" s="142"/>
      <c r="Y45" s="152"/>
      <c r="Z45" s="150"/>
      <c r="AA45" s="150"/>
      <c r="AB45" s="152"/>
      <c r="AC45" s="153"/>
    </row>
    <row r="46" spans="1:29" s="52" customFormat="1" x14ac:dyDescent="0.25">
      <c r="E46" s="119" t="s">
        <v>113</v>
      </c>
      <c r="F46" s="128" t="s">
        <v>253</v>
      </c>
      <c r="G46" s="135"/>
      <c r="H46" s="136"/>
      <c r="I46" s="136"/>
      <c r="J46" s="141"/>
      <c r="K46" s="136"/>
      <c r="L46" s="136"/>
      <c r="M46" s="137"/>
      <c r="N46" s="150"/>
      <c r="O46" s="150"/>
      <c r="P46" s="124" t="s">
        <v>254</v>
      </c>
      <c r="Q46" s="128" t="s">
        <v>116</v>
      </c>
      <c r="R46" s="144"/>
      <c r="S46" s="144"/>
      <c r="T46" s="145"/>
      <c r="U46" s="145"/>
      <c r="V46" s="145"/>
      <c r="W46" s="141"/>
      <c r="X46" s="142"/>
      <c r="Y46" s="152"/>
      <c r="Z46" s="150"/>
      <c r="AA46" s="150"/>
      <c r="AB46" s="152"/>
      <c r="AC46" s="153"/>
    </row>
    <row r="47" spans="1:29" s="52" customFormat="1" x14ac:dyDescent="0.25">
      <c r="E47" s="119" t="s">
        <v>255</v>
      </c>
      <c r="F47" s="128" t="s">
        <v>166</v>
      </c>
      <c r="G47" s="129"/>
      <c r="H47" s="143"/>
      <c r="I47" s="141"/>
      <c r="J47" s="141"/>
      <c r="K47" s="141"/>
      <c r="L47" s="141"/>
      <c r="M47" s="142"/>
      <c r="N47" s="150"/>
      <c r="O47" s="150"/>
      <c r="P47" s="124" t="s">
        <v>198</v>
      </c>
      <c r="Q47" s="128" t="s">
        <v>199</v>
      </c>
      <c r="R47" s="140"/>
      <c r="S47" s="140"/>
      <c r="T47" s="141"/>
      <c r="U47" s="146"/>
      <c r="V47" s="146"/>
      <c r="W47" s="146"/>
      <c r="X47" s="142"/>
      <c r="Y47" s="152"/>
      <c r="Z47" s="150"/>
      <c r="AA47" s="150"/>
      <c r="AB47" s="152"/>
      <c r="AC47" s="153"/>
    </row>
    <row r="48" spans="1:29" s="52" customFormat="1" x14ac:dyDescent="0.25">
      <c r="E48" s="119" t="s">
        <v>117</v>
      </c>
      <c r="F48" s="128" t="s">
        <v>167</v>
      </c>
      <c r="G48" s="129"/>
      <c r="H48" s="141"/>
      <c r="I48" s="145"/>
      <c r="J48" s="141"/>
      <c r="K48" s="141"/>
      <c r="L48" s="141"/>
      <c r="M48" s="142"/>
      <c r="N48" s="150"/>
      <c r="O48" s="150"/>
      <c r="P48" s="124"/>
      <c r="Q48" s="128"/>
      <c r="R48" s="140"/>
      <c r="S48" s="140"/>
      <c r="T48" s="146"/>
      <c r="U48" s="145"/>
      <c r="V48" s="145"/>
      <c r="W48" s="145"/>
      <c r="X48" s="147"/>
      <c r="Y48" s="152"/>
      <c r="Z48" s="150"/>
      <c r="AA48" s="150"/>
      <c r="AB48" s="152"/>
      <c r="AC48" s="153"/>
    </row>
    <row r="49" spans="5:32" s="52" customFormat="1" x14ac:dyDescent="0.25">
      <c r="E49" s="119" t="s">
        <v>118</v>
      </c>
      <c r="F49" s="128" t="s">
        <v>168</v>
      </c>
      <c r="G49" s="129"/>
      <c r="H49" s="146"/>
      <c r="I49" s="141"/>
      <c r="J49" s="145"/>
      <c r="K49" s="146"/>
      <c r="L49" s="141"/>
      <c r="M49" s="142"/>
      <c r="N49" s="150"/>
      <c r="O49" s="150"/>
      <c r="P49" s="124"/>
      <c r="Q49" s="128"/>
      <c r="R49" s="140"/>
      <c r="S49" s="140"/>
      <c r="T49" s="146"/>
      <c r="U49" s="145"/>
      <c r="V49" s="145"/>
      <c r="W49" s="145"/>
      <c r="X49" s="147"/>
      <c r="Y49" s="152"/>
      <c r="Z49" s="150"/>
      <c r="AA49" s="150"/>
      <c r="AB49" s="152"/>
      <c r="AC49" s="153"/>
    </row>
    <row r="50" spans="5:32" s="52" customFormat="1" x14ac:dyDescent="0.25">
      <c r="E50" s="119" t="s">
        <v>21</v>
      </c>
      <c r="F50" s="128" t="s">
        <v>119</v>
      </c>
      <c r="G50" s="129"/>
      <c r="H50" s="145"/>
      <c r="I50" s="145"/>
      <c r="J50" s="146"/>
      <c r="K50" s="146"/>
      <c r="L50" s="146"/>
      <c r="M50" s="148"/>
      <c r="N50" s="150"/>
      <c r="O50" s="150"/>
      <c r="P50" s="124"/>
      <c r="Q50" s="128"/>
      <c r="R50" s="149"/>
      <c r="S50" s="149"/>
      <c r="T50" s="145"/>
      <c r="U50" s="145"/>
      <c r="V50" s="145"/>
      <c r="W50" s="145"/>
      <c r="X50" s="147"/>
      <c r="Y50" s="152"/>
      <c r="Z50" s="150"/>
      <c r="AA50" s="150"/>
      <c r="AB50" s="152"/>
      <c r="AC50" s="153"/>
    </row>
    <row r="51" spans="5:32" s="52" customFormat="1" x14ac:dyDescent="0.25">
      <c r="E51" s="119" t="s">
        <v>208</v>
      </c>
      <c r="F51" s="128" t="s">
        <v>256</v>
      </c>
      <c r="G51" s="129"/>
      <c r="H51" s="146"/>
      <c r="I51" s="146"/>
      <c r="J51" s="145"/>
      <c r="K51" s="146"/>
      <c r="L51" s="146"/>
      <c r="M51" s="148"/>
      <c r="N51" s="150"/>
      <c r="O51" s="150"/>
      <c r="P51" s="124"/>
      <c r="Q51" s="128"/>
      <c r="R51" s="151"/>
      <c r="S51" s="151"/>
      <c r="T51" s="145"/>
      <c r="U51" s="145"/>
      <c r="V51" s="145"/>
      <c r="W51" s="145"/>
      <c r="X51" s="147"/>
      <c r="Y51" s="152"/>
      <c r="Z51" s="150"/>
      <c r="AA51" s="150"/>
      <c r="AB51" s="152"/>
      <c r="AC51" s="153"/>
    </row>
    <row r="52" spans="5:32" s="52" customFormat="1" x14ac:dyDescent="0.25">
      <c r="E52" s="119" t="s">
        <v>257</v>
      </c>
      <c r="F52" s="128" t="s">
        <v>258</v>
      </c>
      <c r="G52" s="135"/>
      <c r="H52" s="145"/>
      <c r="I52" s="145"/>
      <c r="J52" s="145"/>
      <c r="K52" s="145"/>
      <c r="L52" s="146"/>
      <c r="M52" s="148"/>
      <c r="N52" s="150"/>
      <c r="O52" s="150"/>
      <c r="P52" s="124"/>
      <c r="Q52" s="128"/>
      <c r="R52" s="144"/>
      <c r="S52" s="144"/>
      <c r="T52" s="145"/>
      <c r="U52" s="145"/>
      <c r="V52" s="145"/>
      <c r="W52" s="145"/>
      <c r="X52" s="147"/>
      <c r="Y52" s="152"/>
      <c r="Z52" s="150"/>
      <c r="AA52" s="150"/>
      <c r="AB52" s="152"/>
      <c r="AC52" s="153"/>
    </row>
    <row r="53" spans="5:32" s="52" customFormat="1" ht="13.8" thickBot="1" x14ac:dyDescent="0.3">
      <c r="E53" s="217"/>
      <c r="F53" s="154"/>
      <c r="G53" s="155"/>
      <c r="H53" s="156"/>
      <c r="I53" s="156"/>
      <c r="J53" s="156"/>
      <c r="K53" s="156"/>
      <c r="L53" s="156"/>
      <c r="M53" s="157"/>
      <c r="N53" s="150"/>
      <c r="O53" s="150"/>
      <c r="P53" s="215"/>
      <c r="Q53" s="158"/>
      <c r="R53" s="159"/>
      <c r="S53" s="159"/>
      <c r="T53" s="160"/>
      <c r="U53" s="160"/>
      <c r="V53" s="160"/>
      <c r="W53" s="160"/>
      <c r="X53" s="161"/>
      <c r="Y53" s="152"/>
      <c r="Z53" s="150"/>
      <c r="AA53" s="150"/>
      <c r="AB53" s="152"/>
      <c r="AC53" s="153"/>
    </row>
    <row r="54" spans="5:32" s="52" customFormat="1" ht="13.8" thickBot="1" x14ac:dyDescent="0.3">
      <c r="E54" s="218"/>
      <c r="F54" s="216"/>
      <c r="G54" s="216"/>
      <c r="H54" s="216"/>
      <c r="I54" s="216"/>
      <c r="J54" s="216"/>
      <c r="K54" s="216"/>
      <c r="L54" s="216"/>
      <c r="M54" s="216"/>
      <c r="N54" s="216"/>
      <c r="O54" s="216"/>
      <c r="P54" s="213"/>
      <c r="Q54" s="213"/>
      <c r="R54" s="213"/>
      <c r="S54" s="213"/>
      <c r="T54" s="213"/>
      <c r="U54" s="213"/>
      <c r="V54" s="213"/>
      <c r="W54" s="213"/>
      <c r="X54" s="212"/>
      <c r="Y54" s="212"/>
      <c r="Z54" s="213"/>
      <c r="AA54" s="212"/>
      <c r="AB54" s="212"/>
      <c r="AC54" s="214"/>
    </row>
    <row r="55" spans="5:32" s="166" customFormat="1" ht="15.6" thickBot="1" x14ac:dyDescent="0.3">
      <c r="E55" s="162" t="s">
        <v>120</v>
      </c>
      <c r="F55" s="163"/>
      <c r="G55" s="163"/>
      <c r="H55" s="163"/>
      <c r="I55" s="163"/>
      <c r="J55" s="163"/>
      <c r="K55" s="163"/>
      <c r="L55" s="163"/>
      <c r="M55" s="164"/>
      <c r="N55" s="164"/>
      <c r="O55" s="164"/>
      <c r="P55" s="164"/>
      <c r="Q55" s="278"/>
      <c r="R55" s="278"/>
      <c r="S55" s="278"/>
      <c r="T55" s="278"/>
      <c r="U55" s="278"/>
      <c r="V55" s="278"/>
      <c r="W55" s="278"/>
      <c r="X55" s="164"/>
      <c r="Y55" s="164"/>
      <c r="Z55" s="164"/>
      <c r="AA55" s="164"/>
      <c r="AB55" s="164"/>
      <c r="AC55" s="165"/>
      <c r="AD55"/>
      <c r="AE55"/>
      <c r="AF55"/>
    </row>
    <row r="56" spans="5:32" s="178" customFormat="1" ht="15" customHeight="1" thickBot="1" x14ac:dyDescent="0.3">
      <c r="E56" s="167"/>
      <c r="F56" s="168"/>
      <c r="G56" s="169" t="s">
        <v>121</v>
      </c>
      <c r="H56" s="170" t="s">
        <v>122</v>
      </c>
      <c r="I56" s="171"/>
      <c r="J56" s="172"/>
      <c r="K56" s="172" t="s">
        <v>123</v>
      </c>
      <c r="L56" s="173" t="s">
        <v>124</v>
      </c>
      <c r="M56" s="174"/>
      <c r="N56" s="175"/>
      <c r="O56" s="175"/>
      <c r="P56" s="175"/>
      <c r="Q56" s="175"/>
      <c r="R56" s="175"/>
      <c r="S56" s="175"/>
      <c r="T56" s="175"/>
      <c r="U56" s="175"/>
      <c r="V56" s="175"/>
      <c r="W56" s="175"/>
      <c r="X56" s="175"/>
      <c r="Y56" s="175"/>
      <c r="Z56" s="176"/>
      <c r="AA56" s="176"/>
      <c r="AB56" s="176"/>
      <c r="AC56" s="177"/>
      <c r="AD56"/>
      <c r="AE56"/>
      <c r="AF56"/>
    </row>
    <row r="57" spans="5:32" s="178" customFormat="1" ht="12" customHeight="1" x14ac:dyDescent="0.25">
      <c r="E57" s="179" t="s">
        <v>125</v>
      </c>
      <c r="F57" s="180"/>
      <c r="G57" s="181">
        <v>70</v>
      </c>
      <c r="H57" s="181" t="s">
        <v>126</v>
      </c>
      <c r="I57" s="181"/>
      <c r="J57" s="182"/>
      <c r="K57" s="181">
        <v>1</v>
      </c>
      <c r="L57" s="181">
        <v>2</v>
      </c>
      <c r="M57" s="183"/>
      <c r="N57" s="175"/>
      <c r="O57" s="175"/>
      <c r="P57" s="175"/>
      <c r="Q57" s="175"/>
      <c r="R57" s="175"/>
      <c r="S57" s="175"/>
      <c r="T57" s="175"/>
      <c r="U57" s="175"/>
      <c r="V57" s="175"/>
      <c r="W57" s="175"/>
      <c r="X57" s="175"/>
      <c r="Y57" s="175"/>
      <c r="Z57" s="176"/>
      <c r="AA57" s="176"/>
      <c r="AB57" s="176"/>
      <c r="AC57" s="177"/>
      <c r="AD57"/>
      <c r="AE57"/>
      <c r="AF57"/>
    </row>
    <row r="58" spans="5:32" s="178" customFormat="1" ht="12" customHeight="1" x14ac:dyDescent="0.25">
      <c r="E58" s="179" t="s">
        <v>169</v>
      </c>
      <c r="F58" s="184"/>
      <c r="G58" s="185">
        <v>30</v>
      </c>
      <c r="H58" s="185" t="s">
        <v>126</v>
      </c>
      <c r="I58" s="185"/>
      <c r="J58" s="185"/>
      <c r="K58" s="185">
        <v>1</v>
      </c>
      <c r="L58" s="185">
        <v>1</v>
      </c>
      <c r="M58" s="183"/>
      <c r="N58" s="175"/>
      <c r="O58" s="175"/>
      <c r="P58" s="175"/>
      <c r="Q58" s="175"/>
      <c r="R58" s="175"/>
      <c r="S58" s="175"/>
      <c r="T58" s="175"/>
      <c r="U58" s="175"/>
      <c r="V58" s="175"/>
      <c r="W58" s="175"/>
      <c r="X58" s="175"/>
      <c r="Y58" s="175"/>
      <c r="Z58" s="176"/>
      <c r="AA58" s="176"/>
      <c r="AB58" s="176"/>
      <c r="AC58" s="177"/>
      <c r="AD58"/>
      <c r="AE58"/>
      <c r="AF58"/>
    </row>
    <row r="59" spans="5:32" s="178" customFormat="1" ht="12" customHeight="1" x14ac:dyDescent="0.25">
      <c r="E59" s="179" t="s">
        <v>170</v>
      </c>
      <c r="F59" s="186"/>
      <c r="G59" s="181">
        <v>15</v>
      </c>
      <c r="H59" s="181" t="s">
        <v>127</v>
      </c>
      <c r="I59" s="181"/>
      <c r="J59" s="182"/>
      <c r="K59" s="181">
        <v>1</v>
      </c>
      <c r="L59" s="181" t="s">
        <v>10</v>
      </c>
      <c r="M59" s="234"/>
      <c r="N59" s="175"/>
      <c r="O59" s="175"/>
      <c r="P59" s="175"/>
      <c r="Q59" s="175"/>
      <c r="R59" s="175"/>
      <c r="S59" s="175"/>
      <c r="T59" s="175"/>
      <c r="U59" s="175"/>
      <c r="V59" s="175"/>
      <c r="W59" s="175"/>
      <c r="X59" s="175"/>
      <c r="Y59" s="175"/>
      <c r="Z59" s="176"/>
      <c r="AA59" s="176"/>
      <c r="AB59" s="176"/>
      <c r="AC59" s="177"/>
      <c r="AD59"/>
      <c r="AE59"/>
      <c r="AF59"/>
    </row>
    <row r="60" spans="5:32" s="178" customFormat="1" ht="12" customHeight="1" x14ac:dyDescent="0.25">
      <c r="E60" s="179" t="s">
        <v>171</v>
      </c>
      <c r="F60" s="168"/>
      <c r="G60" s="185">
        <v>20</v>
      </c>
      <c r="H60" s="185" t="s">
        <v>127</v>
      </c>
      <c r="I60" s="185"/>
      <c r="J60" s="185"/>
      <c r="K60" s="185">
        <v>1</v>
      </c>
      <c r="L60" s="185" t="s">
        <v>10</v>
      </c>
      <c r="M60" s="234"/>
      <c r="N60" s="175"/>
      <c r="O60" s="175"/>
      <c r="P60" s="175"/>
      <c r="Q60" s="175"/>
      <c r="R60" s="175"/>
      <c r="S60" s="175"/>
      <c r="T60" s="175"/>
      <c r="U60" s="175"/>
      <c r="V60" s="175"/>
      <c r="W60" s="175"/>
      <c r="X60" s="175"/>
      <c r="Y60" s="175"/>
      <c r="Z60" s="176"/>
      <c r="AA60" s="176"/>
      <c r="AB60" s="176"/>
      <c r="AC60" s="177"/>
      <c r="AD60"/>
      <c r="AE60"/>
      <c r="AF60"/>
    </row>
    <row r="61" spans="5:32" s="178" customFormat="1" ht="12" customHeight="1" x14ac:dyDescent="0.25">
      <c r="E61" s="179"/>
      <c r="F61" s="168"/>
      <c r="G61" s="181"/>
      <c r="H61" s="181"/>
      <c r="I61" s="181"/>
      <c r="J61" s="187"/>
      <c r="K61" s="181"/>
      <c r="L61" s="188"/>
      <c r="M61" s="189"/>
      <c r="N61" s="175"/>
      <c r="O61" s="175"/>
      <c r="P61" s="175"/>
      <c r="Q61" s="175"/>
      <c r="R61" s="175"/>
      <c r="S61" s="175"/>
      <c r="T61" s="175"/>
      <c r="U61" s="175"/>
      <c r="V61" s="175"/>
      <c r="W61" s="175"/>
      <c r="X61" s="175"/>
      <c r="Y61" s="175"/>
      <c r="Z61" s="176"/>
      <c r="AA61" s="176"/>
      <c r="AB61" s="176"/>
      <c r="AC61" s="177"/>
      <c r="AD61"/>
      <c r="AE61"/>
      <c r="AF61"/>
    </row>
    <row r="62" spans="5:32" s="178" customFormat="1" ht="12" customHeight="1" x14ac:dyDescent="0.25">
      <c r="E62" s="246"/>
      <c r="F62" s="168"/>
      <c r="G62" s="185"/>
      <c r="H62" s="190"/>
      <c r="I62" s="190"/>
      <c r="J62" s="191"/>
      <c r="K62" s="185"/>
      <c r="L62" s="185"/>
      <c r="M62" s="192"/>
      <c r="N62" s="175"/>
      <c r="O62" s="175"/>
      <c r="P62" s="175"/>
      <c r="Q62" s="175"/>
      <c r="R62" s="175"/>
      <c r="S62" s="175"/>
      <c r="T62" s="175"/>
      <c r="U62" s="175"/>
      <c r="V62" s="175"/>
      <c r="W62" s="175"/>
      <c r="X62" s="175"/>
      <c r="Y62" s="175"/>
      <c r="Z62" s="176"/>
      <c r="AA62" s="176"/>
      <c r="AB62" s="176"/>
      <c r="AC62" s="177"/>
      <c r="AD62"/>
      <c r="AE62"/>
      <c r="AF62"/>
    </row>
    <row r="63" spans="5:32" s="178" customFormat="1" ht="12" customHeight="1" x14ac:dyDescent="0.25">
      <c r="E63" s="167"/>
      <c r="F63" s="193"/>
      <c r="G63" s="188"/>
      <c r="H63" s="181"/>
      <c r="I63" s="181"/>
      <c r="J63" s="182"/>
      <c r="K63" s="188"/>
      <c r="L63" s="188"/>
      <c r="M63" s="192"/>
      <c r="N63" s="175"/>
      <c r="O63" s="175"/>
      <c r="P63" s="175"/>
      <c r="Q63" s="175"/>
      <c r="R63" s="175"/>
      <c r="S63" s="175"/>
      <c r="T63" s="175"/>
      <c r="U63" s="175"/>
      <c r="V63" s="175"/>
      <c r="W63" s="175"/>
      <c r="X63" s="175"/>
      <c r="Y63" s="175"/>
      <c r="Z63" s="176"/>
      <c r="AA63" s="176"/>
      <c r="AB63" s="176"/>
      <c r="AC63" s="177"/>
      <c r="AD63"/>
      <c r="AE63"/>
      <c r="AF63"/>
    </row>
    <row r="64" spans="5:32" s="178" customFormat="1" ht="12" customHeight="1" x14ac:dyDescent="0.25">
      <c r="E64" s="194"/>
      <c r="F64" s="195"/>
      <c r="G64" s="188"/>
      <c r="H64" s="181"/>
      <c r="I64" s="181"/>
      <c r="J64" s="182"/>
      <c r="K64" s="188"/>
      <c r="L64" s="188"/>
      <c r="M64" s="196"/>
      <c r="N64" s="175"/>
      <c r="O64" s="175"/>
      <c r="P64" s="175"/>
      <c r="Q64" s="175"/>
      <c r="R64" s="175"/>
      <c r="S64" s="175"/>
      <c r="T64" s="175"/>
      <c r="U64" s="175"/>
      <c r="V64" s="175"/>
      <c r="W64" s="175"/>
      <c r="X64" s="175"/>
      <c r="Y64" s="175"/>
      <c r="Z64" s="176"/>
      <c r="AA64" s="176"/>
      <c r="AB64" s="176"/>
      <c r="AC64" s="177"/>
      <c r="AD64"/>
      <c r="AE64"/>
      <c r="AF64"/>
    </row>
    <row r="65" spans="5:32" s="178" customFormat="1" ht="15" x14ac:dyDescent="0.25">
      <c r="E65" s="197"/>
      <c r="F65" s="168"/>
      <c r="G65" s="188"/>
      <c r="H65" s="181"/>
      <c r="I65" s="188"/>
      <c r="J65" s="198"/>
      <c r="K65" s="188"/>
      <c r="L65" s="188"/>
      <c r="M65" s="183"/>
      <c r="N65" s="175"/>
      <c r="O65" s="175"/>
      <c r="P65" s="175"/>
      <c r="Q65" s="175"/>
      <c r="R65" s="175"/>
      <c r="S65" s="175"/>
      <c r="T65" s="175"/>
      <c r="U65" s="175"/>
      <c r="V65" s="175"/>
      <c r="W65" s="175"/>
      <c r="X65" s="175"/>
      <c r="Y65" s="175"/>
      <c r="Z65" s="176"/>
      <c r="AA65" s="176"/>
      <c r="AB65" s="176"/>
      <c r="AC65" s="177"/>
      <c r="AD65"/>
      <c r="AE65"/>
      <c r="AF65"/>
    </row>
    <row r="66" spans="5:32" s="178" customFormat="1" ht="15.6" thickBot="1" x14ac:dyDescent="0.3">
      <c r="E66" s="167"/>
      <c r="F66" s="168"/>
      <c r="G66" s="199"/>
      <c r="H66" s="200"/>
      <c r="I66" s="200"/>
      <c r="J66" s="200"/>
      <c r="K66" s="199"/>
      <c r="L66" s="199"/>
      <c r="M66" s="183"/>
      <c r="N66" s="175"/>
      <c r="O66" s="175"/>
      <c r="P66" s="175"/>
      <c r="Q66" s="175"/>
      <c r="R66" s="175"/>
      <c r="S66" s="175"/>
      <c r="T66" s="175"/>
      <c r="U66" s="175"/>
      <c r="V66" s="175"/>
      <c r="W66" s="175"/>
      <c r="X66" s="175"/>
      <c r="Y66" s="175"/>
      <c r="Z66" s="176"/>
      <c r="AA66" s="176"/>
      <c r="AB66" s="176"/>
      <c r="AC66" s="177"/>
      <c r="AD66"/>
      <c r="AE66"/>
      <c r="AF66"/>
    </row>
    <row r="67" spans="5:32" s="178" customFormat="1" ht="15.6" thickBot="1" x14ac:dyDescent="0.3">
      <c r="E67" s="201"/>
      <c r="F67" s="202"/>
      <c r="G67" s="202"/>
      <c r="H67" s="202"/>
      <c r="I67" s="202"/>
      <c r="J67" s="202"/>
      <c r="K67" s="202"/>
      <c r="L67" s="202"/>
      <c r="M67" s="203"/>
      <c r="N67" s="203"/>
      <c r="O67" s="203"/>
      <c r="P67" s="203"/>
      <c r="Q67" s="203"/>
      <c r="R67" s="203"/>
      <c r="S67" s="203"/>
      <c r="T67" s="203"/>
      <c r="U67" s="203"/>
      <c r="V67" s="203"/>
      <c r="W67" s="203"/>
      <c r="X67" s="203"/>
      <c r="Y67" s="203"/>
      <c r="Z67" s="203"/>
      <c r="AA67" s="203"/>
      <c r="AB67" s="203"/>
      <c r="AC67" s="204"/>
      <c r="AD67"/>
      <c r="AE67"/>
      <c r="AF67"/>
    </row>
    <row r="68" spans="5:32" s="52" customFormat="1" x14ac:dyDescent="0.25">
      <c r="E68" s="205"/>
      <c r="F68" s="205"/>
      <c r="G68" s="205"/>
      <c r="H68" s="205"/>
      <c r="I68" s="205"/>
      <c r="J68" s="205"/>
      <c r="K68" s="205"/>
      <c r="L68" s="205"/>
      <c r="M68" s="205"/>
      <c r="N68" s="205"/>
      <c r="O68" s="205"/>
      <c r="P68" s="205"/>
      <c r="Q68" s="205"/>
      <c r="R68" s="205"/>
      <c r="S68" s="205"/>
      <c r="T68" s="205"/>
      <c r="U68" s="205"/>
      <c r="V68" s="205"/>
      <c r="W68" s="205"/>
      <c r="X68" s="205"/>
      <c r="Y68" s="205"/>
      <c r="Z68" s="205"/>
      <c r="AA68" s="205"/>
      <c r="AB68" s="205"/>
      <c r="AC68" s="205"/>
    </row>
    <row r="69" spans="5:32" s="52" customFormat="1" x14ac:dyDescent="0.25"/>
    <row r="70" spans="5:32" s="52" customFormat="1" x14ac:dyDescent="0.25">
      <c r="P70" s="206"/>
      <c r="Q70" s="206"/>
      <c r="R70" s="206"/>
      <c r="S70" s="206"/>
      <c r="T70" s="206"/>
      <c r="U70" s="206"/>
      <c r="V70" s="206"/>
      <c r="W70" s="206"/>
    </row>
    <row r="71" spans="5:32" s="52" customFormat="1" x14ac:dyDescent="0.25">
      <c r="P71" s="206"/>
      <c r="Q71" s="206"/>
      <c r="R71" s="206"/>
      <c r="S71" s="206"/>
      <c r="T71" s="206"/>
      <c r="U71" s="206"/>
      <c r="V71" s="206"/>
      <c r="W71" s="206"/>
    </row>
    <row r="72" spans="5:32" s="52" customFormat="1" x14ac:dyDescent="0.25">
      <c r="P72" s="206"/>
      <c r="Q72" s="206"/>
      <c r="R72" s="206"/>
      <c r="S72" s="206"/>
      <c r="T72" s="206"/>
      <c r="U72" s="206"/>
      <c r="V72" s="206"/>
      <c r="W72" s="206"/>
    </row>
    <row r="73" spans="5:32" s="52" customFormat="1" x14ac:dyDescent="0.25">
      <c r="P73" s="206"/>
      <c r="Q73" s="206"/>
      <c r="R73" s="206"/>
      <c r="S73" s="206"/>
      <c r="T73" s="206"/>
      <c r="U73" s="206"/>
      <c r="V73" s="206"/>
      <c r="W73" s="206"/>
    </row>
    <row r="74" spans="5:32" s="52" customFormat="1" ht="12.75" customHeight="1" x14ac:dyDescent="0.25">
      <c r="P74" s="206"/>
      <c r="Q74" s="206"/>
      <c r="R74" s="206"/>
      <c r="S74" s="206"/>
      <c r="T74" s="206"/>
      <c r="U74" s="206"/>
      <c r="V74" s="206"/>
      <c r="W74" s="206"/>
    </row>
    <row r="75" spans="5:32" s="52" customFormat="1" ht="15.75" customHeight="1" x14ac:dyDescent="0.25">
      <c r="P75" s="206"/>
      <c r="Q75" s="206"/>
      <c r="R75" s="206"/>
      <c r="S75" s="206"/>
      <c r="T75" s="206"/>
      <c r="U75" s="206"/>
      <c r="V75" s="206"/>
      <c r="W75" s="206"/>
    </row>
    <row r="76" spans="5:32" s="52" customFormat="1" ht="12.75" customHeight="1" x14ac:dyDescent="0.25">
      <c r="P76" s="206"/>
      <c r="Q76" s="206"/>
      <c r="R76" s="206"/>
      <c r="S76" s="206"/>
      <c r="T76" s="206"/>
      <c r="U76" s="206"/>
      <c r="V76" s="206"/>
      <c r="W76" s="206"/>
    </row>
    <row r="77" spans="5:32" s="52" customFormat="1" ht="15.75" customHeight="1" x14ac:dyDescent="0.25"/>
    <row r="78" spans="5:32" s="52" customFormat="1" ht="15.75" customHeight="1" x14ac:dyDescent="0.25"/>
    <row r="79" spans="5:32" s="52" customFormat="1" ht="13.5" customHeight="1" x14ac:dyDescent="0.25"/>
    <row r="80" spans="5:32" s="52" customFormat="1" ht="15.75" customHeight="1" x14ac:dyDescent="0.25"/>
    <row r="81" spans="5:29" s="52" customFormat="1" ht="12.75" customHeight="1" x14ac:dyDescent="0.25"/>
    <row r="82" spans="5:29" x14ac:dyDescent="0.25">
      <c r="E82" s="52"/>
      <c r="F82" s="52"/>
      <c r="G82" s="52"/>
      <c r="H82" s="52"/>
      <c r="I82" s="52"/>
      <c r="J82" s="52"/>
      <c r="K82" s="52"/>
      <c r="L82" s="52"/>
      <c r="M82" s="52"/>
      <c r="N82" s="52"/>
      <c r="O82" s="52"/>
      <c r="P82" s="52"/>
      <c r="Q82" s="52"/>
      <c r="R82" s="52"/>
      <c r="S82" s="52"/>
      <c r="T82" s="52"/>
      <c r="U82" s="52"/>
      <c r="V82" s="52"/>
      <c r="W82" s="52"/>
      <c r="X82" s="52"/>
      <c r="Y82" s="52"/>
      <c r="Z82" s="52"/>
      <c r="AA82" s="52"/>
      <c r="AB82" s="52"/>
      <c r="AC82" s="52"/>
    </row>
    <row r="83" spans="5:29" x14ac:dyDescent="0.25">
      <c r="E83" s="52"/>
      <c r="F83" s="52"/>
      <c r="G83" s="52"/>
      <c r="H83" s="52"/>
      <c r="I83" s="52"/>
      <c r="J83" s="52"/>
      <c r="K83" s="52"/>
      <c r="L83" s="52"/>
      <c r="M83" s="52"/>
      <c r="N83" s="52"/>
      <c r="O83" s="52"/>
      <c r="P83" s="52"/>
      <c r="Q83" s="52"/>
      <c r="R83" s="52"/>
      <c r="S83" s="52"/>
      <c r="T83" s="52"/>
      <c r="U83" s="52"/>
      <c r="V83" s="52"/>
      <c r="W83" s="52"/>
      <c r="X83" s="52"/>
      <c r="Y83" s="52"/>
      <c r="Z83" s="52"/>
      <c r="AA83" s="52"/>
      <c r="AB83" s="52"/>
      <c r="AC83" s="52"/>
    </row>
    <row r="84" spans="5:29" x14ac:dyDescent="0.25">
      <c r="F84" s="52"/>
      <c r="G84" s="52"/>
      <c r="H84" s="52"/>
      <c r="I84" s="52"/>
      <c r="J84" s="52"/>
      <c r="K84" s="52"/>
      <c r="L84" s="52"/>
      <c r="M84" s="52"/>
      <c r="N84" s="52"/>
      <c r="O84" s="52"/>
      <c r="P84" s="52"/>
      <c r="Q84" s="52"/>
      <c r="R84" s="52"/>
      <c r="S84" s="52"/>
      <c r="T84" s="52"/>
      <c r="U84" s="52"/>
      <c r="V84" s="52"/>
      <c r="W84" s="52"/>
      <c r="X84" s="52"/>
      <c r="Y84" s="52"/>
      <c r="Z84" s="52"/>
      <c r="AA84" s="52"/>
      <c r="AB84" s="52"/>
      <c r="AC84" s="52"/>
    </row>
    <row r="85" spans="5:29" x14ac:dyDescent="0.25">
      <c r="F85" s="52"/>
      <c r="G85" s="52"/>
      <c r="H85" s="52"/>
      <c r="I85" s="52"/>
      <c r="J85" s="52"/>
      <c r="K85" s="52"/>
      <c r="L85" s="52"/>
      <c r="M85" s="52"/>
      <c r="N85" s="52"/>
      <c r="O85" s="52"/>
      <c r="P85" s="52"/>
      <c r="Q85" s="52"/>
      <c r="R85" s="52"/>
      <c r="S85" s="52"/>
      <c r="T85" s="52"/>
      <c r="U85" s="52"/>
      <c r="V85" s="52"/>
      <c r="W85" s="52"/>
      <c r="X85" s="52"/>
      <c r="AA85" s="52"/>
    </row>
    <row r="86" spans="5:29" x14ac:dyDescent="0.25">
      <c r="F86" s="52"/>
      <c r="G86" s="52"/>
      <c r="H86" s="52"/>
      <c r="I86" s="52"/>
    </row>
    <row r="87" spans="5:29" x14ac:dyDescent="0.25">
      <c r="F87" s="52"/>
      <c r="G87" s="52"/>
      <c r="H87" s="52"/>
      <c r="I87" s="52"/>
    </row>
  </sheetData>
  <mergeCells count="116">
    <mergeCell ref="T31:W31"/>
    <mergeCell ref="P26:S26"/>
    <mergeCell ref="T26:W26"/>
    <mergeCell ref="E6:E7"/>
    <mergeCell ref="F32:G40"/>
    <mergeCell ref="P32:S35"/>
    <mergeCell ref="P36:S40"/>
    <mergeCell ref="S27:S30"/>
    <mergeCell ref="F30:G31"/>
    <mergeCell ref="P31:S31"/>
    <mergeCell ref="M27:M30"/>
    <mergeCell ref="N27:N30"/>
    <mergeCell ref="O27:O30"/>
    <mergeCell ref="P27:P30"/>
    <mergeCell ref="Q27:Q30"/>
    <mergeCell ref="R27:R30"/>
    <mergeCell ref="F27:G29"/>
    <mergeCell ref="H27:H30"/>
    <mergeCell ref="I27:I30"/>
    <mergeCell ref="J27:J30"/>
    <mergeCell ref="K27:K30"/>
    <mergeCell ref="L27:L30"/>
    <mergeCell ref="Q22:Q25"/>
    <mergeCell ref="R22:R25"/>
    <mergeCell ref="S22:S25"/>
    <mergeCell ref="T22:T25"/>
    <mergeCell ref="U22:U25"/>
    <mergeCell ref="V22:V25"/>
    <mergeCell ref="T20:W21"/>
    <mergeCell ref="F15:G15"/>
    <mergeCell ref="H15:K15"/>
    <mergeCell ref="L15:O15"/>
    <mergeCell ref="P15:S15"/>
    <mergeCell ref="T15:W15"/>
    <mergeCell ref="P16:S17"/>
    <mergeCell ref="T16:T19"/>
    <mergeCell ref="U16:U19"/>
    <mergeCell ref="X7:Z7"/>
    <mergeCell ref="AA7:AC7"/>
    <mergeCell ref="H6:K6"/>
    <mergeCell ref="L6:O6"/>
    <mergeCell ref="P6:S6"/>
    <mergeCell ref="T6:W6"/>
    <mergeCell ref="X6:Z6"/>
    <mergeCell ref="AA6:AC6"/>
    <mergeCell ref="T9:W10"/>
    <mergeCell ref="P7:S7"/>
    <mergeCell ref="T7:W7"/>
    <mergeCell ref="A8:D8"/>
    <mergeCell ref="F8:G8"/>
    <mergeCell ref="F26:G26"/>
    <mergeCell ref="H26:K26"/>
    <mergeCell ref="L26:O26"/>
    <mergeCell ref="H20:K21"/>
    <mergeCell ref="L20:O21"/>
    <mergeCell ref="H22:H25"/>
    <mergeCell ref="I22:I25"/>
    <mergeCell ref="O11:O14"/>
    <mergeCell ref="F23:G24"/>
    <mergeCell ref="A2:A7"/>
    <mergeCell ref="B2:B7"/>
    <mergeCell ref="C2:C7"/>
    <mergeCell ref="D2:D7"/>
    <mergeCell ref="E2:E5"/>
    <mergeCell ref="F6:G6"/>
    <mergeCell ref="F7:G7"/>
    <mergeCell ref="H7:K7"/>
    <mergeCell ref="L7:O7"/>
    <mergeCell ref="P9:S10"/>
    <mergeCell ref="P11:S12"/>
    <mergeCell ref="P13:P14"/>
    <mergeCell ref="L16:L19"/>
    <mergeCell ref="M16:M19"/>
    <mergeCell ref="N16:N19"/>
    <mergeCell ref="O16:O19"/>
    <mergeCell ref="P20:S21"/>
    <mergeCell ref="J22:J25"/>
    <mergeCell ref="K22:K25"/>
    <mergeCell ref="L22:L25"/>
    <mergeCell ref="M22:M25"/>
    <mergeCell ref="N22:N25"/>
    <mergeCell ref="O22:O25"/>
    <mergeCell ref="P22:P25"/>
    <mergeCell ref="H9:K10"/>
    <mergeCell ref="L9:O10"/>
    <mergeCell ref="L11:L14"/>
    <mergeCell ref="M11:M14"/>
    <mergeCell ref="N11:N14"/>
    <mergeCell ref="Q13:Q14"/>
    <mergeCell ref="R13:R14"/>
    <mergeCell ref="S13:S14"/>
    <mergeCell ref="P18:S19"/>
    <mergeCell ref="Q55:W55"/>
    <mergeCell ref="H11:J14"/>
    <mergeCell ref="K11:K14"/>
    <mergeCell ref="H16:K19"/>
    <mergeCell ref="X21:Z30"/>
    <mergeCell ref="T27:T30"/>
    <mergeCell ref="U27:U30"/>
    <mergeCell ref="V27:V30"/>
    <mergeCell ref="W27:W30"/>
    <mergeCell ref="H31:K33"/>
    <mergeCell ref="L31:O32"/>
    <mergeCell ref="X31:Z40"/>
    <mergeCell ref="T32:W35"/>
    <mergeCell ref="L33:O40"/>
    <mergeCell ref="H34:K36"/>
    <mergeCell ref="T36:W40"/>
    <mergeCell ref="H37:K40"/>
    <mergeCell ref="T11:T14"/>
    <mergeCell ref="U11:U14"/>
    <mergeCell ref="V11:V14"/>
    <mergeCell ref="W11:W14"/>
    <mergeCell ref="V16:V19"/>
    <mergeCell ref="W16:W19"/>
    <mergeCell ref="W22:W25"/>
  </mergeCells>
  <hyperlinks>
    <hyperlink ref="F8:G8" r:id="rId1" display="Virtual Rm 1" xr:uid="{467F2410-3CD7-40BD-B230-2822FC1C654B}"/>
    <hyperlink ref="K8" r:id="rId2" xr:uid="{E0EF5431-1CB1-4607-BB70-EE6F46718D12}"/>
    <hyperlink ref="I8" r:id="rId3" xr:uid="{8E070FB9-9D9A-4541-9783-FC2750A766AF}"/>
    <hyperlink ref="H8" r:id="rId4" xr:uid="{4A39E5C2-1A69-4FB6-A6D5-869D786C62A6}"/>
    <hyperlink ref="J8" r:id="rId5" xr:uid="{EDE2A8EF-B27A-4D0B-A85B-9E73E0E3C8BD}"/>
    <hyperlink ref="O8" r:id="rId6" xr:uid="{A8F23BE3-9489-45DA-8F86-918EBF4FD20C}"/>
    <hyperlink ref="M8" r:id="rId7" xr:uid="{5D3B5984-3FC4-4B88-ABF0-C97757BAA6A1}"/>
    <hyperlink ref="L8" r:id="rId8" xr:uid="{4F30A310-8446-4C17-B6CA-C68912442F74}"/>
    <hyperlink ref="N8" r:id="rId9" xr:uid="{2FBCD3E1-E9D2-441C-9B68-85D6073389B4}"/>
    <hyperlink ref="S8" r:id="rId10" xr:uid="{D22ECC4A-A26C-4357-AA8A-E5118007E633}"/>
    <hyperlink ref="Q8" r:id="rId11" xr:uid="{DBC98A20-0333-406E-AC4E-DE13BA31750D}"/>
    <hyperlink ref="P8" r:id="rId12" xr:uid="{EA926987-0FBE-4D60-92E5-C0C221C6FD48}"/>
    <hyperlink ref="R8" r:id="rId13" xr:uid="{F011B4D0-0C72-43A5-8A1B-0E2AC83AA174}"/>
    <hyperlink ref="W8" r:id="rId14" xr:uid="{F2C692B2-84ED-43D4-9364-B480B1AC2CF5}"/>
    <hyperlink ref="U8" r:id="rId15" xr:uid="{3BA5DC44-1BB8-478F-BF4F-393B8632538C}"/>
    <hyperlink ref="T8" r:id="rId16" xr:uid="{F071FC11-FD7F-40ED-A530-362A27CEA3E9}"/>
    <hyperlink ref="V8" r:id="rId17" xr:uid="{9348559D-BF4F-4303-B266-515FC8B4DAE6}"/>
  </hyperlinks>
  <pageMargins left="0.7" right="0.7" top="0.75" bottom="0.75" header="0.3" footer="0.3"/>
  <pageSetup orientation="portrait" r:id="rId18"/>
  <legacyDrawing r:id="rId19"/>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2023 SASB Dates</vt:lpstr>
      <vt:lpstr>AC Opening</vt:lpstr>
      <vt:lpstr>WG Opening</vt:lpstr>
      <vt:lpstr>AC Mid-Week</vt:lpstr>
      <vt:lpstr>WG Mid-Week</vt:lpstr>
      <vt:lpstr>WG Closing</vt:lpstr>
      <vt:lpstr>SubGroup mtgs</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2023-06-07T23:42:38Z</dcterms:modified>
  <cp:category/>
</cp:coreProperties>
</file>