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G5" i="2"/>
  <c r="F5" i="2"/>
  <c r="E5" i="2"/>
  <c r="D5" i="2"/>
  <c r="B5" i="2"/>
  <c r="Q5" i="2" s="1"/>
  <c r="D19" i="2" l="1"/>
  <c r="D21" i="2" s="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<sst xmlns="http://schemas.openxmlformats.org/spreadsheetml/2006/main" count="848" uniqueCount="306">
  <si>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</si>
  <si>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</si>
  <si>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</si>
  <si>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</si>
  <si>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</si>
  <si>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</si>
  <si>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</si>
  <si>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</si>
  <si>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</si>
  <si>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</si>
  <si>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</si>
  <si>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</si>
  <si>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</si>
  <si>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</si>
  <si>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</si>
  <si>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</si>
  <si>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</si>
  <si>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</si>
  <si>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</si>
  <si>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</si>
  <si>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</si>
  <si>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</si>
  <si>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</si>
  <si>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</si>
  <si>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</si>
  <si>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</si>
  <si>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</si>
  <si>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</si>
  <si>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</si>
  <si>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</si>
  <si>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</si>
  <si>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</si>
  <si>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</si>
  <si>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</si>
  <si>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</si>
  <si>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</si>
  <si>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</si>
  <si>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</si>
  <si>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</si>
  <si>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</si>
  <si>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</si>
  <si>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</si>
  <si>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</si>
  <si>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</si>
  <si>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</si>
  <si>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</si>
  <si>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</si>
  <si>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</si>
  <si>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</si>
  <si>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</si>
  <si>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</si>
  <si>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</si>
  <si>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</si>
  <si>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</si>
  <si>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</si>
  <si>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</si>
  <si>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</si>
  <si>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</si>
  <si>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</si>
  <si>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</si>
  <si>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</si>
  <si>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</si>
  <si>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</si>
  <si>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</si>
  <si>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</si>
  <si>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</si>
  <si>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</si>
  <si>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</si>
  <si>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</si>
  <si>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</si>
  <si>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</si>
  <si>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</si>
  <si>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</si>
  <si>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</si>
  <si>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</si>
  <si>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</si>
  <si>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</si>
  <si>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</si>
  <si>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</si>
  <si>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</si>
  <si>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</si>
  <si>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</si>
  <si>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</si>
  <si>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</si>
  <si>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</si>
  <si>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</si>
  <si>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</si>
  <si>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</si>
  <si>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</si>
  <si>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</si>
  <si>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</si>
  <si>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</si>
  <si>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</si>
  <si>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</si>
  <si>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</si>
  <si>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</si>
  <si>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</si>
  <si>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</si>
  <si>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</si>
  <si>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</si>
  <si>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</si>
  <si>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</si>
  <si>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</si>
  <si>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</si>
  <si>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</si>
  <si>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</si>
  <si>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</si>
  <si>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</si>
  <si>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</si>
  <si>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</si>
  <si>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</si>
  <si>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</si>
  <si>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</si>
  <si>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</si>
  <si>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</si>
  <si>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</si>
  <si>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</si>
  <si>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</si>
  <si>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</si>
  <si>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</si>
  <si>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</si>
  <si>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</si>
  <si>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</si>
  <si>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</si>
  <si>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</si>
  <si>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</si>
  <si>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</si>
  <si>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</si>
  <si>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</si>
  <si>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</si>
  <si>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</si>
  <si>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</si>
  <si>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</si>
  <si>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</si>
  <si>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</si>
  <si>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</si>
  <si>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</si>
  <si>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</si>
  <si>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</si>
  <si>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</si>
  <si>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</si>
  <si>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</si>
  <si>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</si>
  <si>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</si>
  <si>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</si>
  <si>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</si>
  <si>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</si>
  <si>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</si>
  <si>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</si>
  <si>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</si>
  <si>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</si>
  <si>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</si>
  <si>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</si>
  <si>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</si>
  <si>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</si>
  <si>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</si>
  <si>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</si>
  <si>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</si>
  <si>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</si>
  <si>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</si>
  <si>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</si>
  <si>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</si>
  <si>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</si>
  <si>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</si>
  <si>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</si>
  <si>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</si>
  <si>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</si>
  <si>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</si>
  <si>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</si>
  <si>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</si>
  <si>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</si>
  <si>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</si>
  <si>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</si>
  <si>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</si>
  <si>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</si>
  <si>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</si>
  <si>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</si>
  <si>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</si>
  <si>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</si>
  <si>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</si>
  <si>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</si>
  <si>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</si>
  <si>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</si>
  <si>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</si>
  <si>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</si>
  <si>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</si>
  <si>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</si>
  <si>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</si>
  <si>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</si>
  <si>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</si>
  <si>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</si>
  <si>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</si>
  <si>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</si>
  <si>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</si>
  <si>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</si>
  <si>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</si>
  <si>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</si>
  <si>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</si>
  <si>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</si>
  <si>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</si>
  <si>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</si>
  <si>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</si>
  <si>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</si>
  <si>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</si>
  <si>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</si>
  <si>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</si>
  <si>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</si>
  <si>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</si>
  <si>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</si>
  <si>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</si>
  <si>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</si>
  <si>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</si>
  <si>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</si>
  <si>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</si>
  <si>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</si>
  <si>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</si>
  <si>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</si>
  <si>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</si>
  <si>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</si>
  <si>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</si>
  <si>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</si>
  <si>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</si>
  <si>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</si>
  <si>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</si>
  <si>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</si>
  <si>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</si>
  <si>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</si>
  <si>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</si>
  <si>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</si>
  <si>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</si>
  <si>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</si>
  <si>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</si>
  <si>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</si>
  <si>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</si>
  <si>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</si>
  <si>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</si>
  <si>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</si>
  <si>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</si>
  <si>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</si>
  <si>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</si>
  <si>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</si>
  <si>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</si>
  <si>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</si>
  <si>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</si>
  <si>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</si>
  <si>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</si>
  <si>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</si>
  <si>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</si>
  <si>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</si>
  <si>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</si>
  <si>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</si>
  <si>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</si>
  <si>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</si>
  <si>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</si>
  <si>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</si>
  <si>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</si>
  <si>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</si>
  <si>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</si>
  <si>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</si>
  <si>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</si>
  <si>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</si>
  <si>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</si>
  <si>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</si>
  <si>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</si>
  <si>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</si>
  <si>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</si>
  <si>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</si>
  <si>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</si>
  <si>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</si>
  <si>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</si>
  <si>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</si>
  <si>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</si>
  <si>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</si>
  <si>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</si>
  <si>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</si>
  <si>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</si>
  <si>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</si>
  <si>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</si>
  <si>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</si>
  <si>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</si>
  <si>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</si>
  <si>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</si>
  <si>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</si>
  <si>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</si>
  <si>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</si>
  <si>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Frank, Billy, Ben</t>
  </si>
  <si>
    <t>Change line 9 sentence "The RBU IE can be included in an RCM." Delete the last sentence in the paragraph (line 13)</t>
  </si>
  <si>
    <t>Remove first figure</t>
  </si>
  <si>
    <t>Billy, Frank</t>
  </si>
  <si>
    <t>Draft will be professionally edited before publication</t>
  </si>
  <si>
    <t>Assigned</t>
  </si>
  <si>
    <t>R1-R1</t>
  </si>
  <si>
    <t>Billy, Ben, Frank</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</si>
  <si>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</si>
  <si>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</si>
  <si>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</si>
  <si>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</si>
  <si>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</si>
  <si>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Resolution detail contained in document https://mentor.ieee.org/802.15/dcn/20/15-20-0090-01-004z-resolution-of-selected-comments-from-sa-ballot-recirculation-1.docx</t>
  </si>
  <si>
    <t>Resolution detail in document https://mentor.ieee.org/802.15/dcn/20/15-20-0089-00-004z-pulse-shape-text-changes-for-hrp-uwb-phy.docx</t>
  </si>
  <si>
    <t>R1-R2</t>
  </si>
  <si>
    <t>Clint Chaplin</t>
  </si>
  <si>
    <t>Self</t>
  </si>
  <si>
    <t>Comment i-265 in the initial SA ballot pointed out that the title of the amendment draft does not match the title of the PAR.  The resolution at that time was to change the PAR title to match the draft title.</t>
  </si>
  <si>
    <t>No change to the PAR title.</t>
  </si>
  <si>
    <t>IEEE Standard Style Manual:
Per 4.2.3.2 of the IEEE-SA Standards Board Operations Manual, the title on the draft document shall be
within the scope as stated on the most recently approved PAR.
IEEE-SA Standards Board Operations Manual:
4.2.3 Standards Review Committee (RevCom)
4.2.3.2 Review of draft standards
Examples of some of the points that must be carefully analyzed are given in the following paragraphs:
Title of Document. The title on the draft document and submittal form shall be within the scope as stated on the most recently approved PAR, or action(s) shall be taken to ensure this.
Title in the PAR:
Standard for Low-Rate Wireless Networks Amendment: Enhanced High Rate Pulse (HRP) and Low Rate Pulse (LRP) Ultra
Wide-Band (UWB) Physical Layers (PHYs) and Associated Ranging Techniques
Title in the draft:
Enhanced Ultra Wide-Band (UWB) Physical Layers (PHYs) and Associated Ranging Techniques
As we explained to Katherine when she noted the difference, there are exactly two UWB PHYs, HRP and LRP, and so the drat title is within the scope of the PAR.  Likewise Billy's proposed change to lose the "-" in Ultra Wide-Band throughout - does not change the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</si>
</sst>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B2" activePane="bottomRight" state="frozen"/>
      <selection pane="topRight" activeCell="B1" sqref="B1"/>
      <selection pane="bottomLeft" activeCell="A2" sqref="A2"/>
      <selection pane="bottomRight" activeCell="A2" sqref="A2"/>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53.42578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290</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289</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T6" s="28" t="s">
        <v>26</v>
      </c>
      <c r="U6" s="28" t="s">
        <v>298</v>
      </c>
      <c r="Y6" s="28" t="s">
        <v>258</v>
      </c>
      <c r="AA6" s="28" t="s">
        <v>292</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284</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T15" s="28" t="s">
        <v>26</v>
      </c>
      <c r="U15" s="28" t="s">
        <v>296</v>
      </c>
      <c r="Y15" s="28" t="s">
        <v>258</v>
      </c>
      <c r="AA15" s="28" t="s">
        <v>292</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38.25"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286</v>
      </c>
      <c r="Y18" s="28" t="s">
        <v>258</v>
      </c>
    </row>
    <row r="19" spans="1:27" ht="369.7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T19" s="28" t="s">
        <v>26</v>
      </c>
      <c r="U19" s="28" t="s">
        <v>295</v>
      </c>
      <c r="Y19" s="28" t="s">
        <v>258</v>
      </c>
      <c r="AA19" s="28" t="s">
        <v>285</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114.7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T30" s="28" t="s">
        <v>26</v>
      </c>
      <c r="U30" s="28" t="s">
        <v>294</v>
      </c>
      <c r="Y30" s="28" t="s">
        <v>258</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287</v>
      </c>
      <c r="Y38" s="28" t="s">
        <v>258</v>
      </c>
    </row>
    <row r="39" spans="1:33" ht="25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T39" s="28" t="s">
        <v>26</v>
      </c>
      <c r="U39" s="28" t="s">
        <v>297</v>
      </c>
      <c r="Y39" s="28" t="s">
        <v>258</v>
      </c>
      <c r="AA39" s="28" t="s">
        <v>288</v>
      </c>
    </row>
    <row r="40" spans="1:33" ht="255"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T40" s="28" t="s">
        <v>26</v>
      </c>
      <c r="U40" s="28" t="s">
        <v>297</v>
      </c>
      <c r="Y40" s="28" t="s">
        <v>258</v>
      </c>
      <c r="AA40" s="28" t="s">
        <v>288</v>
      </c>
    </row>
    <row r="41" spans="1:33" ht="255"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T41" s="28" t="s">
        <v>26</v>
      </c>
      <c r="U41" s="28" t="s">
        <v>297</v>
      </c>
      <c r="Y41" s="28" t="s">
        <v>258</v>
      </c>
      <c r="AA41" s="28" t="s">
        <v>288</v>
      </c>
    </row>
    <row r="42" spans="1:33" ht="255"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T42" s="28" t="s">
        <v>26</v>
      </c>
      <c r="U42" s="28" t="s">
        <v>297</v>
      </c>
      <c r="Y42" s="28" t="s">
        <v>258</v>
      </c>
      <c r="AA42" s="28" t="s">
        <v>288</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0</v>
      </c>
      <c r="D5" s="12">
        <f>COUNTA(Comments!T:T)-1</f>
        <v>41</v>
      </c>
      <c r="E5" s="11">
        <f>COUNTIF(Comments!T:T,"Rejected")</f>
        <v>4</v>
      </c>
      <c r="F5" s="11">
        <f>COUNTIF(Comments!T:T,"Accepted")</f>
        <v>27</v>
      </c>
      <c r="G5" s="11">
        <f>COUNTIF(Comments!T:T,"Revised")</f>
        <v>10</v>
      </c>
      <c r="H5" s="6"/>
      <c r="I5" s="13">
        <f>COUNTIF(Comments!Y:Y,I4)</f>
        <v>37</v>
      </c>
      <c r="J5" s="13">
        <f>COUNTIF(Comments!Y:Y,J4)</f>
        <v>4</v>
      </c>
      <c r="K5" s="14"/>
      <c r="L5" s="13">
        <f>COUNTIF(Comments!Y:Y,L4)</f>
        <v>0</v>
      </c>
      <c r="M5" s="13">
        <f>COUNTIF(Comments!Y:Y,M4)</f>
        <v>0</v>
      </c>
      <c r="N5" s="13">
        <f>COUNTIF(Comments!Y:Y,N4)</f>
        <v>0</v>
      </c>
      <c r="O5" s="13">
        <f>COUNTIF(Comments!Y:Y,O4)</f>
        <v>0</v>
      </c>
      <c r="Q5" s="13">
        <f>B5-(COUNTA(Comments!Y:Y)-1)</f>
        <v>0</v>
      </c>
    </row>
    <row r="6" spans="1:18" ht="13.5" customHeight="1" thickBot="1" x14ac:dyDescent="0.25"/>
    <row r="7" spans="1:18" ht="21.75" customHeight="1" thickBot="1" x14ac:dyDescent="0.25">
      <c r="B7" s="6"/>
      <c r="C7" s="6"/>
      <c r="D7" s="15" t="str">
        <f>IF(D5=E7,"Okay","MIS-MATCHED")</f>
        <v>Okay</v>
      </c>
      <c r="E7" s="42">
        <f>E5+F5+G5</f>
        <v>41</v>
      </c>
      <c r="F7" s="43"/>
      <c r="G7" s="44"/>
      <c r="H7" s="6"/>
      <c r="I7" s="16">
        <f>SUM(I5:J5)</f>
        <v>41</v>
      </c>
      <c r="J7" s="17" t="s">
        <v>264</v>
      </c>
      <c r="K7" s="14"/>
    </row>
    <row r="8" spans="1:18" ht="13.5" thickBot="1" x14ac:dyDescent="0.25">
      <c r="B8" s="6"/>
      <c r="C8" s="6"/>
      <c r="D8" s="15"/>
      <c r="H8" s="6"/>
      <c r="K8" s="18"/>
    </row>
    <row r="9" spans="1:18" ht="34.5" customHeight="1" thickBot="1" x14ac:dyDescent="0.25">
      <c r="B9" s="15"/>
      <c r="C9" s="15"/>
      <c r="D9" s="19">
        <f>D5/B5</f>
        <v>1</v>
      </c>
      <c r="E9" s="15"/>
      <c r="F9" s="15"/>
      <c r="G9" s="15"/>
      <c r="H9" s="15"/>
      <c r="I9" s="20">
        <f>I7/$B$5</f>
        <v>1</v>
      </c>
      <c r="J9" s="21" t="s">
        <v>265</v>
      </c>
      <c r="K9" s="22"/>
      <c r="L9" s="23">
        <f>L5/$B$5</f>
        <v>0</v>
      </c>
      <c r="M9" s="23">
        <f>M5/$B$5</f>
        <v>0</v>
      </c>
      <c r="N9" s="23">
        <f>N5/$B$5</f>
        <v>0</v>
      </c>
      <c r="O9" s="23">
        <f>O5/$B$5</f>
        <v>0</v>
      </c>
      <c r="Q9" s="23">
        <f>Q5/$B$5</f>
        <v>0</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1</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2</v>
      </c>
      <c r="C19" s="15"/>
      <c r="D19" s="13">
        <f>E19+F19</f>
        <v>2</v>
      </c>
      <c r="E19" s="13">
        <f>COUNTIF(Rogue!$M:$M,E18)</f>
        <v>1</v>
      </c>
      <c r="F19" s="13">
        <f>COUNTIF(Rogue!$M:$M,F18)</f>
        <v>1</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1</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110" zoomScaleNormal="110" workbookViewId="0">
      <pane xSplit="1" ySplit="1" topLeftCell="B3" activePane="bottomRight" state="frozen"/>
      <selection pane="topRight" activeCell="B1" sqref="B1"/>
      <selection pane="bottomLeft" activeCell="A2" sqref="A2"/>
      <selection pane="bottomRight" activeCell="N3" sqref="N3"/>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2.85546875" style="28" bestFit="1" customWidth="1"/>
    <col min="12" max="12" width="89.855468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76.5" x14ac:dyDescent="0.2">
      <c r="A2" s="28" t="s">
        <v>291</v>
      </c>
      <c r="B2" s="28" t="s">
        <v>278</v>
      </c>
      <c r="C2" s="28" t="s">
        <v>279</v>
      </c>
      <c r="D2" s="28">
        <v>162</v>
      </c>
      <c r="E2" s="28" t="s">
        <v>280</v>
      </c>
      <c r="F2" s="28">
        <v>6</v>
      </c>
      <c r="G2" s="29" t="s">
        <v>281</v>
      </c>
      <c r="H2" s="30" t="s">
        <v>282</v>
      </c>
      <c r="I2" s="28" t="s">
        <v>277</v>
      </c>
      <c r="J2" s="28" t="s">
        <v>75</v>
      </c>
      <c r="K2" s="28" t="s">
        <v>26</v>
      </c>
      <c r="L2" s="28" t="s">
        <v>299</v>
      </c>
      <c r="M2" s="28" t="s">
        <v>258</v>
      </c>
    </row>
    <row r="3" spans="1:15" ht="378.75" customHeight="1" x14ac:dyDescent="0.2">
      <c r="A3" s="28" t="s">
        <v>300</v>
      </c>
      <c r="B3" s="28" t="s">
        <v>301</v>
      </c>
      <c r="C3" s="28" t="s">
        <v>302</v>
      </c>
      <c r="G3" s="28" t="s">
        <v>303</v>
      </c>
      <c r="H3" s="28" t="s">
        <v>304</v>
      </c>
      <c r="I3" s="28" t="s">
        <v>55</v>
      </c>
      <c r="K3" s="28" t="s">
        <v>24</v>
      </c>
      <c r="L3" s="28" t="s">
        <v>305</v>
      </c>
      <c r="M3" s="28" t="s">
        <v>249</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2020-03-05T22:24:18Z</dcterms:modified>
  <cp:category/>
  <cp:contentStatus/>
</cp:coreProperties>
</file>