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D9B53A6E-559D-BE4E-873B-4BBCBEF8DEDE}" xr6:coauthVersionLast="40" xr6:coauthVersionMax="40"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2" i="5" l="1"/>
  <c r="S22" i="5"/>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<sst xmlns="http://schemas.openxmlformats.org/spreadsheetml/2006/main" count="3511" uniqueCount="921">
  <si>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</si>
  <si>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</si>
  <si>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</si>
  <si>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</si>
  <si>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</si>
  <si>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</si>
  <si>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</si>
  <si>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</si>
  <si>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</si>
  <si>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</si>
  <si>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</si>
  <si>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</si>
  <si>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</si>
  <si>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</si>
  <si>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</si>
  <si>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</si>
  <si>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</si>
  <si>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</si>
  <si>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</si>
  <si>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</si>
  <si>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</si>
  <si>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</si>
  <si>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</si>
  <si>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</si>
  <si>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</si>
  <si>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</si>
  <si>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</si>
  <si>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</si>
  <si>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</si>
  <si>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</si>
  <si>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</si>
  <si>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</si>
  <si>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</si>
  <si>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</si>
  <si>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</si>
  <si>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</si>
  <si>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</si>
  <si>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</si>
  <si>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</si>
  <si>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</si>
  <si>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</si>
  <si>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</si>
  <si>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</si>
  <si>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</si>
  <si>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</si>
  <si>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</si>
  <si>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</si>
  <si>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</si>
  <si>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</si>
  <si>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</si>
  <si>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</si>
  <si>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</si>
  <si>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</si>
  <si>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</si>
  <si>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</si>
  <si>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</si>
  <si>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</si>
  <si>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</si>
  <si>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</si>
  <si>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</si>
  <si>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</si>
  <si>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</si>
  <si>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</si>
  <si>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</si>
  <si>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</si>
  <si>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</si>
  <si>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</si>
  <si>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</si>
  <si>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</si>
  <si>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</si>
  <si>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</si>
  <si>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</si>
  <si>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</si>
  <si>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</si>
  <si>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</si>
  <si>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</si>
  <si>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</si>
  <si>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</si>
  <si>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</si>
  <si>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</si>
  <si>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</si>
  <si>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</si>
  <si>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</si>
  <si>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</si>
  <si>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</si>
  <si>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</si>
  <si>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</si>
  <si>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</si>
  <si>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</si>
  <si>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</si>
  <si>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</si>
  <si>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</si>
  <si>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</si>
  <si>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</si>
  <si>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</si>
  <si>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</si>
  <si>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</si>
  <si>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</si>
  <si>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</si>
  <si>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</si>
  <si>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</si>
  <si>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</si>
  <si>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</si>
  <si>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</si>
  <si>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</si>
  <si>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</si>
  <si>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</si>
  <si>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</si>
  <si>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</si>
  <si>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</si>
  <si>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</si>
  <si>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</si>
  <si>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</si>
  <si>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</si>
  <si>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</si>
  <si>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</si>
  <si>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</si>
  <si>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</si>
  <si>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</si>
  <si>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</si>
  <si>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</si>
  <si>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</si>
  <si>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</si>
  <si>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</si>
  <si>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</si>
  <si>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</si>
  <si>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</si>
  <si>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</si>
  <si>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</si>
  <si>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</si>
  <si>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</si>
  <si>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</si>
  <si>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</si>
  <si>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</si>
  <si>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</si>
  <si>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</si>
  <si>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</si>
  <si>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</si>
  <si>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</si>
  <si>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</si>
  <si>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</si>
  <si>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</si>
  <si>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</si>
  <si>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</si>
  <si>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</si>
  <si>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</si>
  <si>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</si>
  <si>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</si>
  <si>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</si>
  <si>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</si>
  <si>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</si>
  <si>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</si>
  <si>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</si>
  <si>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</si>
  <si>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</si>
  <si>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</si>
  <si>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</si>
  <si>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</si>
  <si>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</si>
  <si>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</si>
  <si>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</si>
  <si>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</si>
  <si>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</si>
  <si>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</si>
  <si>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</si>
  <si>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</si>
  <si>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</si>
  <si>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</si>
  <si>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</si>
  <si>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</si>
  <si>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</si>
  <si>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</si>
  <si>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</si>
  <si>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</si>
  <si>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</si>
  <si>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</si>
  <si>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</si>
  <si>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</si>
  <si>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</si>
  <si>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</si>
  <si>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</si>
  <si>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</si>
  <si>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</si>
  <si>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</si>
  <si>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</si>
  <si>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</si>
  <si>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</si>
  <si>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</si>
  <si>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</si>
  <si>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</si>
  <si>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</si>
  <si>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</si>
  <si>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</si>
  <si>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</si>
  <si>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</si>
  <si>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</si>
  <si>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</si>
  <si>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</si>
  <si>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</si>
  <si>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</si>
  <si>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</si>
  <si>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</si>
  <si>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</si>
  <si>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</si>
  <si>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</si>
  <si>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</si>
  <si>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</si>
  <si>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</si>
  <si>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</si>
  <si>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</si>
  <si>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</si>
  <si>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</si>
  <si>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</si>
  <si>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</si>
  <si>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</si>
  <si>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</si>
  <si>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</si>
  <si>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</si>
  <si>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</si>
  <si>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</si>
  <si>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</si>
  <si>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</si>
  <si>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</si>
  <si>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</si>
  <si>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</si>
  <si>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</si>
  <si>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</si>
  <si>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</si>
  <si>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</si>
  <si>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</si>
  <si>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</si>
  <si>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</si>
  <si>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</si>
  <si>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</si>
  <si>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</si>
  <si>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</si>
  <si>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</si>
  <si>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</si>
  <si>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</si>
  <si>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</si>
  <si>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</si>
  <si>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</si>
  <si>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</si>
  <si>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</si>
  <si>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</si>
  <si>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</si>
  <si>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</si>
  <si>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</si>
  <si>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</si>
  <si>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</si>
  <si>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</si>
  <si>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</si>
  <si>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</si>
  <si>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</si>
  <si>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</si>
  <si>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</si>
  <si>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</si>
  <si>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</si>
  <si>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</si>
  <si>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</si>
  <si>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</si>
  <si>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</si>
  <si>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</si>
  <si>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</si>
  <si>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</si>
  <si>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</si>
  <si>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</si>
  <si>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</si>
  <si>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</si>
  <si>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</si>
  <si>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</si>
  <si>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</si>
  <si>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</si>
  <si>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</si>
  <si>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</si>
  <si>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</si>
  <si>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</si>
  <si>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</si>
  <si>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</si>
  <si>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</si>
  <si>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</si>
  <si>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</si>
  <si>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</si>
  <si>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</si>
  <si>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</si>
  <si>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</si>
  <si>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</si>
  <si>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</si>
  <si>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</si>
  <si>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</si>
  <si>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</si>
  <si>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</si>
  <si>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</si>
  <si>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</si>
  <si>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</si>
  <si>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</si>
  <si>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</si>
  <si>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</si>
  <si>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</si>
  <si>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</si>
  <si>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</si>
  <si>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</si>
  <si>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</si>
  <si>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</si>
  <si>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</si>
  <si>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</si>
  <si>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</si>
  <si>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</si>
  <si>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</si>
  <si>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</si>
  <si>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</si>
  <si>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</si>
  <si>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</si>
  <si>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</si>
  <si>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</si>
  <si>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</si>
  <si>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</si>
  <si>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</si>
  <si>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</si>
  <si>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</si>
  <si>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</si>
  <si>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</si>
  <si>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</si>
  <si>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</si>
  <si>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</si>
  <si>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</si>
  <si>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</si>
  <si>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</si>
  <si>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</si>
  <si>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</si>
  <si>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</si>
  <si>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</si>
  <si>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</si>
  <si>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</si>
  <si>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</si>
  <si>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</si>
  <si>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</si>
  <si>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</si>
  <si>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</si>
  <si>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</si>
  <si>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</si>
  <si>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</si>
  <si>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</si>
  <si>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</si>
  <si>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</si>
  <si>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</si>
  <si>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</si>
  <si>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</si>
  <si>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</si>
  <si>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</si>
  <si>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</si>
  <si>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</si>
  <si>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</si>
  <si>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</si>
  <si>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</si>
  <si>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</si>
  <si>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</si>
  <si>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</si>
  <si>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</si>
  <si>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</si>
  <si>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</si>
  <si>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</si>
  <si>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</si>
  <si>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</si>
  <si>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</si>
  <si>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</si>
  <si>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</si>
  <si>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</si>
  <si>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</si>
  <si>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</si>
  <si>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</si>
  <si>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</si>
  <si>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</si>
  <si>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</si>
  <si>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</si>
  <si>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</si>
  <si>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</si>
  <si>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</si>
  <si>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</si>
  <si>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</si>
  <si>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</si>
  <si>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</si>
  <si>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</si>
  <si>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</si>
  <si>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</si>
  <si>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</si>
  <si>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</si>
  <si>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</si>
  <si>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</si>
  <si>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</si>
  <si>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</si>
  <si>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</si>
  <si>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</si>
  <si>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</si>
  <si>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</si>
  <si>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</si>
  <si>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</si>
  <si>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</si>
  <si>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</si>
  <si>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</si>
  <si>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</si>
  <si>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</si>
  <si>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</si>
  <si>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</si>
  <si>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</si>
  <si>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</si>
  <si>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</si>
  <si>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</si>
  <si>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</si>
  <si>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</si>
  <si>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</si>
  <si>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</si>
  <si>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</si>
  <si>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</si>
  <si>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</si>
  <si>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</si>
  <si>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</si>
  <si>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</si>
  <si>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</si>
  <si>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</si>
  <si>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</si>
  <si>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</si>
  <si>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</si>
  <si>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</si>
  <si>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</si>
  <si>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</si>
  <si>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</si>
  <si>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</si>
  <si>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</si>
  <si>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</si>
  <si>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</si>
  <si>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</si>
  <si>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</si>
  <si>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</si>
  <si>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</si>
  <si>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</si>
  <si>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</si>
  <si>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</si>
  <si>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</si>
  <si>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</si>
  <si>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</si>
  <si>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</si>
  <si>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</si>
  <si>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</si>
  <si>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</si>
  <si>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</si>
  <si>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</si>
  <si>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</si>
  <si>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</si>
  <si>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</si>
  <si>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</si>
  <si>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</si>
  <si>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</si>
  <si>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</si>
  <si>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</si>
  <si>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</si>
  <si>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</si>
  <si>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</si>
  <si>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</si>
  <si>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</si>
  <si>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</si>
  <si>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</si>
  <si>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</si>
  <si>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</si>
  <si>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</si>
  <si>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</si>
  <si>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</si>
  <si>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</si>
  <si>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</si>
  <si>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</si>
  <si>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</si>
  <si>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</si>
  <si>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</si>
  <si>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</si>
  <si>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</si>
  <si>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</si>
  <si>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</si>
  <si>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</si>
  <si>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</si>
  <si>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</si>
  <si>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</si>
  <si>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</si>
  <si>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</si>
  <si>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</si>
  <si>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</si>
  <si>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</si>
  <si>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</si>
  <si>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</si>
  <si>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</si>
  <si>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</si>
  <si>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</si>
  <si>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</si>
  <si>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</si>
  <si>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</si>
  <si>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</si>
  <si>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</si>
  <si>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</si>
  <si>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</si>
  <si>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</si>
  <si>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</si>
  <si>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</si>
  <si>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</si>
  <si>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</si>
  <si>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</si>
  <si>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</si>
  <si>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</si>
  <si>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</si>
  <si>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</si>
  <si>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</si>
  <si>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</si>
  <si>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</si>
  <si>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</si>
  <si>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</si>
  <si>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</si>
  <si>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</si>
  <si>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</si>
  <si>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</si>
  <si>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</si>
  <si>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</si>
  <si>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</si>
  <si>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</si>
  <si>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</si>
  <si>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</si>
  <si>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</si>
  <si>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</si>
  <si>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</si>
  <si>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</si>
  <si>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</si>
  <si>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</si>
  <si>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</si>
  <si>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</si>
  <si>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</si>
  <si>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</si>
  <si>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</si>
  <si>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</si>
  <si>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</si>
  <si>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</si>
  <si>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</si>
  <si>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</si>
  <si>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</si>
  <si>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</si>
  <si>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</si>
  <si>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</si>
  <si>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</si>
  <si>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</si>
  <si>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</si>
  <si>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</si>
  <si>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</si>
  <si>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</si>
  <si>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</si>
  <si>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</si>
  <si>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</si>
  <si>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</si>
  <si>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</si>
  <si>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</si>
  <si>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</si>
  <si>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</si>
  <si>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</si>
  <si>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</si>
  <si>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</si>
  <si>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</si>
  <si>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</si>
  <si>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</si>
  <si>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</si>
  <si>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</si>
  <si>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</si>
  <si>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</si>
  <si>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</si>
  <si>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</si>
  <si>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</si>
  <si>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</si>
  <si>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</si>
  <si>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</si>
  <si>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</si>
  <si>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</si>
  <si>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</si>
  <si>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</si>
  <si>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</si>
  <si>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</si>
  <si>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</si>
  <si>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</si>
  <si>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</si>
  <si>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</si>
  <si>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</si>
  <si>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</si>
  <si>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</si>
  <si>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</si>
  <si>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</si>
  <si>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</si>
  <si>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</si>
  <si>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</si>
  <si>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</si>
  <si>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</si>
  <si>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</si>
  <si>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</si>
  <si>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</si>
  <si>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</si>
  <si>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</si>
  <si>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</si>
  <si>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</si>
  <si>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</si>
  <si>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</si>
  <si>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</si>
  <si>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</si>
  <si>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</si>
  <si>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</si>
  <si>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</si>
  <si>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</si>
  <si>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</si>
  <si>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</si>
  <si>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</si>
  <si>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</si>
  <si>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</si>
  <si>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</si>
  <si>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</si>
  <si>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</si>
  <si>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</si>
  <si>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</si>
  <si>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</si>
  <si>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</si>
  <si>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</si>
  <si>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</si>
  <si>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</si>
  <si>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</si>
  <si>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</si>
  <si>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</si>
  <si>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</si>
  <si>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</si>
  <si>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</si>
  <si>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</si>
  <si>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</si>
  <si>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</si>
  <si>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</si>
  <si>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</si>
  <si>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</si>
  <si>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</si>
  <si>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</si>
  <si>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</si>
  <si>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</si>
  <si>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</si>
  <si>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</si>
  <si>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</si>
  <si>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</si>
  <si>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</si>
  <si>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</si>
  <si>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</si>
  <si>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</si>
  <si>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</si>
  <si>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</si>
  <si>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</si>
  <si>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</si>
  <si>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</si>
  <si>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</si>
  <si>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</si>
  <si>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</si>
  <si>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</si>
  <si>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</si>
  <si>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</si>
  <si>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</si>
  <si>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</si>
  <si>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</si>
  <si>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</si>
  <si>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</si>
  <si>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</si>
  <si>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</si>
  <si>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</si>
  <si>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</si>
  <si>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</si>
  <si>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</si>
  <si>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</si>
  <si>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</si>
  <si>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</si>
  <si>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</si>
  <si>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</si>
  <si>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</si>
  <si>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</si>
  <si>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</si>
  <si>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</si>
  <si>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</si>
  <si>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</si>
  <si>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</si>
  <si>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</si>
  <si>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</si>
  <si>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</si>
  <si>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</si>
  <si>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</si>
  <si>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</si>
  <si>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</si>
  <si>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</si>
  <si>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</si>
  <si>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</si>
  <si>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</si>
  <si>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</si>
  <si>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</si>
  <si>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</si>
  <si>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</si>
  <si>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</si>
  <si>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</si>
  <si>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</si>
  <si>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</si>
  <si>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</si>
  <si>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</si>
  <si>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</si>
  <si>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</si>
  <si>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</si>
  <si>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</si>
  <si>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</si>
  <si>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</si>
  <si>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</si>
  <si>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</si>
  <si>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</si>
  <si>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</si>
  <si>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</si>
  <si>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</si>
  <si>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</si>
  <si>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</si>
  <si>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</si>
  <si>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</si>
  <si>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</si>
  <si>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</si>
  <si>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</si>
  <si>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</si>
  <si>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</si>
  <si>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</si>
  <si>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</si>
  <si>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</si>
  <si>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</si>
  <si>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</si>
  <si>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</si>
  <si>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</si>
  <si>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</si>
  <si>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</si>
  <si>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</si>
  <si>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</si>
  <si>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</si>
  <si>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</si>
  <si>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</si>
  <si>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</si>
  <si>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</si>
  <si>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</si>
  <si>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</si>
  <si>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</si>
  <si>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</si>
  <si>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</si>
  <si>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</si>
  <si>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</si>
  <si>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</si>
  <si>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</si>
  <si>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</si>
  <si>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</si>
  <si>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</si>
  <si>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</si>
  <si>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</si>
  <si>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</si>
  <si>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</si>
  <si>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</si>
  <si>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</si>
  <si>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</si>
  <si>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</si>
  <si>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</si>
  <si>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</si>
  <si>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</si>
  <si>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</si>
  <si>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</si>
  <si>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</si>
  <si>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</si>
  <si>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</si>
  <si>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</si>
  <si>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</si>
  <si>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</si>
  <si>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</si>
  <si>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</si>
  <si>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</si>
  <si>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</si>
  <si>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</si>
  <si>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</si>
  <si>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</si>
  <si>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</si>
  <si>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</si>
  <si>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</si>
  <si>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</si>
  <si>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</si>
  <si>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</si>
  <si>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</si>
  <si>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</si>
  <si>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</si>
  <si>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</si>
  <si>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</si>
  <si>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</si>
  <si>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</si>
  <si>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</si>
  <si>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</si>
  <si>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</si>
  <si>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</si>
  <si>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</si>
  <si>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</si>
  <si>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</si>
  <si>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</si>
  <si>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</si>
  <si>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</si>
  <si>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</si>
  <si>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</si>
  <si>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</si>
  <si>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</si>
  <si>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</si>
  <si>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</si>
  <si>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</si>
  <si>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</si>
  <si>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</si>
  <si>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</si>
  <si>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</si>
  <si>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</si>
  <si>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</si>
  <si>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</si>
  <si>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</si>
  <si>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</si>
  <si>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</si>
  <si>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</si>
  <si>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</si>
  <si>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</si>
  <si>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</si>
  <si>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</si>
  <si>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</si>
  <si>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</si>
  <si>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</si>
  <si>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</si>
  <si>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</si>
  <si>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</si>
  <si>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</si>
  <si>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</si>
  <si>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</si>
  <si>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</si>
  <si>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</si>
  <si>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</si>
  <si>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</si>
  <si>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</si>
  <si>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</si>
  <si>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</si>
  <si>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</si>
  <si>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</si>
  <si>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</si>
  <si>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</si>
  <si>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</si>
  <si>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</si>
  <si>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</si>
  <si>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</si>
  <si>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</si>
  <si>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</si>
  <si>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</si>
  <si>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</si>
  <si>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</si>
  <si>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</si>
  <si>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</si>
  <si>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</si>
  <si>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</si>
  <si>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</si>
  <si>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</si>
  <si>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</si>
  <si>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</si>
  <si>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</si>
  <si>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</si>
  <si>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</si>
  <si>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</si>
  <si>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</si>
  <si>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</si>
  <si>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</si>
  <si>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</si>
  <si>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</si>
  <si>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</si>
  <si>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</si>
  <si>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</si>
  <si>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</si>
  <si>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</si>
  <si>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</si>
  <si>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</si>
  <si>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</si>
  <si>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</si>
  <si>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</si>
  <si>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</si>
  <si>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</si>
  <si>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</si>
  <si>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StartTime in table 8-75 page 337 as, "The time at which the requested measurement should be started as defined in 7.5.27."</t>
  </si>
  <si>
    <t>Update the description for Duration in table 8-75 page 337 as, "The duration over which the requested measurement should be measured as defined in 7.5.27."</t>
  </si>
  <si>
    <t>Check CID121 for reference.</t>
  </si>
  <si>
    <t>Add the following sentence on l.3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</si>
  <si>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</si>
  <si>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</si>
  <si>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</si>
  <si>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</si>
  <si>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When the MLME-SRM.response is received by the MLME, an SRM Response command defined in 7.5.28 is generated and sent to the originated device. If the status is not SUCCESS, then no SRM Report is generated.</t>
  </si>
  <si>
    <t>SRM.response is missing the primitive for attribute. Also the  DeviceAddrMode primitive is missing from the table 8-77.</t>
  </si>
  <si>
    <t xml:space="preserve">One of the addresses can be removed from the primitive, DeviceAddress or MeasuredDeviceAddress. Also no need to keep both addresses as part of the response primitive and command as well. If it is required to stay, please clarify in which case the addresses would be different.  </t>
  </si>
  <si>
    <t>Requires to include a status for a device who fails to successfully send a request. Rename the current status field to SRM status. Also include a language on how each of the SRM status values should be used.</t>
  </si>
  <si>
    <t>The SRM.confirm primitive is generated by the MLME and issued to its next higher layer in response to an SRM.request primitive. The SRM.confirm primitive returns a Status value defined in Table 8-78.</t>
  </si>
  <si>
    <t>Convert the 5 bits of SrmMetricId (b0..b5) defined in Table 7-15 to an Integer value.</t>
  </si>
  <si>
    <t xml:space="preserve">When and how often does the report command required to be sent periodically. If the report is sent automously, how is the measurement information included as part of the report command? </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</si>
  <si>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</si>
  <si>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</si>
  <si>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</si>
  <si>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</si>
  <si>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</si>
  <si>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</si>
  <si>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</si>
  <si>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</si>
  <si>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</si>
  <si>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</si>
  <si>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Ruben/ Chris</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</si>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</sst>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0">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8" t="s">
        <v>24</v>
      </c>
      <c r="D6" s="58"/>
    </row>
    <row r="7" spans="2:4" ht="17.25" customHeight="1" x14ac:dyDescent="0.15">
      <c r="B7" s="6" t="s">
        <v>2</v>
      </c>
      <c r="C7" s="59" t="s">
        <v>27</v>
      </c>
      <c r="D7" s="59"/>
    </row>
    <row r="8" spans="2:4" ht="17" x14ac:dyDescent="0.15">
      <c r="B8" s="6" t="s">
        <v>3</v>
      </c>
      <c r="C8" s="60">
        <v>43299</v>
      </c>
      <c r="D8" s="60"/>
    </row>
    <row r="9" spans="2:4" ht="14.75" customHeight="1" x14ac:dyDescent="0.15">
      <c r="B9" s="58" t="s">
        <v>4</v>
      </c>
      <c r="C9" s="6" t="s">
        <v>30</v>
      </c>
      <c r="D9" s="6" t="s">
        <v>31</v>
      </c>
    </row>
    <row r="10" spans="2:4" ht="17" x14ac:dyDescent="0.15">
      <c r="B10" s="58"/>
      <c r="C10" s="8" t="s">
        <v>32</v>
      </c>
      <c r="D10" s="8"/>
    </row>
    <row r="11" spans="2:4" ht="17" x14ac:dyDescent="0.15">
      <c r="B11" s="58"/>
      <c r="C11" s="8" t="s">
        <v>33</v>
      </c>
      <c r="D11" s="8" t="s">
        <v>34</v>
      </c>
    </row>
    <row r="12" spans="2:4" ht="16" x14ac:dyDescent="0.15">
      <c r="B12" s="58"/>
      <c r="C12" s="9"/>
      <c r="D12" s="10"/>
    </row>
    <row r="13" spans="2:4" ht="14.75" customHeight="1" x14ac:dyDescent="0.2">
      <c r="B13" s="58" t="s">
        <v>5</v>
      </c>
      <c r="C13" s="11"/>
      <c r="D13" s="6"/>
    </row>
    <row r="14" spans="2:4" ht="16" x14ac:dyDescent="0.2">
      <c r="B14" s="58"/>
      <c r="C14" s="12"/>
    </row>
    <row r="15" spans="2:4" ht="14.75" customHeight="1" x14ac:dyDescent="0.15">
      <c r="B15" s="6" t="s">
        <v>6</v>
      </c>
      <c r="C15" s="58" t="s">
        <v>29</v>
      </c>
      <c r="D15" s="58"/>
    </row>
    <row r="16" spans="2:4" s="13" customFormat="1" ht="20.25" customHeight="1" x14ac:dyDescent="0.15">
      <c r="B16" s="6" t="s">
        <v>7</v>
      </c>
      <c r="C16" s="58" t="s">
        <v>28</v>
      </c>
      <c r="D16" s="58"/>
    </row>
    <row r="17" spans="2:4" s="13" customFormat="1" ht="84" customHeight="1" x14ac:dyDescent="0.15">
      <c r="B17" s="7" t="s">
        <v>8</v>
      </c>
      <c r="C17" s="58" t="s">
        <v>9</v>
      </c>
      <c r="D17" s="58"/>
    </row>
    <row r="18" spans="2:4" s="13" customFormat="1" ht="36.75" customHeight="1" x14ac:dyDescent="0.15">
      <c r="B18" s="9" t="s">
        <v>10</v>
      </c>
      <c r="C18" s="58" t="s">
        <v>11</v>
      </c>
      <c r="D18" s="5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zoomScale="130" zoomScaleNormal="130" workbookViewId="0">
      <selection activeCell="K30" sqref="K30"/>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3" t="s">
        <v>828</v>
      </c>
      <c r="C5" s="64"/>
      <c r="D5" s="64"/>
      <c r="E5" s="65"/>
      <c r="G5" s="63" t="s">
        <v>829</v>
      </c>
      <c r="H5" s="64"/>
      <c r="I5" s="64"/>
      <c r="J5" s="65"/>
      <c r="L5" s="63" t="s">
        <v>832</v>
      </c>
      <c r="M5" s="64"/>
      <c r="N5" s="65"/>
    </row>
    <row r="6" spans="2:14" ht="14" thickBot="1" x14ac:dyDescent="0.2">
      <c r="B6" s="47"/>
      <c r="C6" s="48" t="s">
        <v>822</v>
      </c>
      <c r="D6" s="48" t="s">
        <v>823</v>
      </c>
      <c r="E6" s="49" t="s">
        <v>827</v>
      </c>
      <c r="G6" s="47"/>
      <c r="H6" s="50" t="s">
        <v>822</v>
      </c>
      <c r="I6" s="50" t="s">
        <v>823</v>
      </c>
      <c r="J6" s="51" t="s">
        <v>827</v>
      </c>
      <c r="L6" s="47"/>
      <c r="M6" s="48" t="s">
        <v>822</v>
      </c>
      <c r="N6" s="49" t="s">
        <v>823</v>
      </c>
    </row>
    <row r="7" spans="2:14" x14ac:dyDescent="0.15">
      <c r="B7" s="44" t="s">
        <v>824</v>
      </c>
      <c r="C7" s="45">
        <f>COUNTIFS('LB150 Comments'!J2:J300, "E",'LB150 Comments'!M2:M300, "Accept")</f>
        <v>39</v>
      </c>
      <c r="D7" s="45">
        <f>COUNTIFS('LB150 Comments'!J2:J300, "T",'LB150 Comments'!M2:M300,"Accept")</f>
        <v>19</v>
      </c>
      <c r="E7" s="46">
        <f>SUM(C7:D7)</f>
        <v>58</v>
      </c>
      <c r="G7" s="44" t="s">
        <v>824</v>
      </c>
      <c r="H7" s="45">
        <f>COUNTIFS('Rogue Comments'!J2:J100, "E", 'Rogue Comments'!M2:M100, "Accept")</f>
        <v>35</v>
      </c>
      <c r="I7" s="45">
        <f>COUNTIFS('Rogue Comments'!J2:J100, "T", 'Rogue Comments'!M2:M100, "Accept")</f>
        <v>2</v>
      </c>
      <c r="J7" s="46">
        <f>SUM(H7:I7)</f>
        <v>37</v>
      </c>
      <c r="L7" s="44" t="s">
        <v>824</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55</v>
      </c>
      <c r="E8" s="46">
        <f t="shared" ref="E8:E13" si="1">SUM(C8:D8)</f>
        <v>64</v>
      </c>
      <c r="G8" s="44" t="s">
        <v>672</v>
      </c>
      <c r="H8" s="45">
        <f>COUNTIFS('Rogue Comments'!J2:J101, "E", 'Rogue Comments'!M2:M101, "Revised")</f>
        <v>1</v>
      </c>
      <c r="I8" s="45">
        <f>COUNTIFS('Rogue Comments'!J2:J101, "T", 'Rogue Comments'!M2:M101, "Revised")</f>
        <v>18</v>
      </c>
      <c r="J8" s="46">
        <f t="shared" ref="J8:J13" si="2">SUM(H8:I8)</f>
        <v>19</v>
      </c>
      <c r="L8" s="44" t="s">
        <v>672</v>
      </c>
      <c r="M8" s="45">
        <f t="shared" si="0"/>
        <v>10</v>
      </c>
      <c r="N8" s="46">
        <f t="shared" si="0"/>
        <v>73</v>
      </c>
    </row>
    <row r="9" spans="2:14" x14ac:dyDescent="0.15">
      <c r="B9" s="44" t="s">
        <v>825</v>
      </c>
      <c r="C9" s="45">
        <f>COUNTIFS('LB150 Comments'!J3:J237,"E",'LB150 Comments'!M3:M237,"Reject")</f>
        <v>10</v>
      </c>
      <c r="D9" s="45">
        <f>COUNTIFS('LB150 Comments'!J3:J237,"T",'LB150 Comments'!M3:M237,"Reject")</f>
        <v>10</v>
      </c>
      <c r="E9" s="46">
        <f t="shared" si="1"/>
        <v>20</v>
      </c>
      <c r="G9" s="44" t="s">
        <v>825</v>
      </c>
      <c r="H9" s="45">
        <f>COUNTIFS('Rogue Comments'!J2:J102, "E", 'Rogue Comments'!M2:M102, "Reject")</f>
        <v>1</v>
      </c>
      <c r="I9" s="45">
        <f>COUNTIFS('Rogue Comments'!J2:J102, "T", 'Rogue Comments'!M2:M102, "Reject")</f>
        <v>7</v>
      </c>
      <c r="J9" s="46">
        <f t="shared" si="2"/>
        <v>8</v>
      </c>
      <c r="L9" s="44" t="s">
        <v>825</v>
      </c>
      <c r="M9" s="45">
        <f t="shared" si="0"/>
        <v>11</v>
      </c>
      <c r="N9" s="46">
        <f t="shared" si="0"/>
        <v>17</v>
      </c>
    </row>
    <row r="10" spans="2:14" x14ac:dyDescent="0.15">
      <c r="B10" s="44" t="s">
        <v>826</v>
      </c>
      <c r="C10" s="45">
        <f>COUNTIFS('LB150 Comments'!J3:J237,"E",'LB150 Comments'!M3:M237,"Withdrawn")</f>
        <v>0</v>
      </c>
      <c r="D10" s="45">
        <f>COUNTIFS('LB150 Comments'!J3:J237,"T",'LB150 Comments'!M3:M237,"Withdrawn")</f>
        <v>0</v>
      </c>
      <c r="E10" s="46">
        <f t="shared" si="1"/>
        <v>0</v>
      </c>
      <c r="G10" s="44" t="s">
        <v>826</v>
      </c>
      <c r="H10" s="45">
        <f>COUNTIFS('Rogue Comments'!J2:J103, "E", 'Rogue Comments'!M2:M103, "Withdrawn")</f>
        <v>0</v>
      </c>
      <c r="I10" s="45">
        <f>COUNTIFS('Rogue Comments'!J2:J103, "T", 'Rogue Comments'!M2:M103, "Withdrawn")</f>
        <v>0</v>
      </c>
      <c r="J10" s="46">
        <f t="shared" si="2"/>
        <v>0</v>
      </c>
      <c r="L10" s="44" t="s">
        <v>826</v>
      </c>
      <c r="M10" s="45">
        <f t="shared" si="0"/>
        <v>0</v>
      </c>
      <c r="N10" s="46">
        <f t="shared" si="0"/>
        <v>0</v>
      </c>
    </row>
    <row r="11" spans="2:14" x14ac:dyDescent="0.15">
      <c r="B11" s="44" t="s">
        <v>719</v>
      </c>
      <c r="C11" s="45">
        <f>COUNTIFS('LB150 Comments'!J3:J237,"E",'LB150 Comments'!M3:M237,"Defer")</f>
        <v>0</v>
      </c>
      <c r="D11" s="55">
        <f>COUNTIFS('LB150 Comments'!J3:J237,"T",'LB150 Comments'!M3:M237,"Defer")</f>
        <v>42</v>
      </c>
      <c r="E11" s="46">
        <f t="shared" si="1"/>
        <v>42</v>
      </c>
      <c r="G11" s="44" t="s">
        <v>719</v>
      </c>
      <c r="H11" s="45">
        <f>COUNTIFS('Rogue Comments'!J2:J104, "E", 'Rogue Comments'!M2:M104, "Defer")</f>
        <v>0</v>
      </c>
      <c r="I11" s="55">
        <f>COUNTIFS('Rogue Comments'!J2:J104, "T", 'Rogue Comments'!M2:M104, "Defer")</f>
        <v>5</v>
      </c>
      <c r="J11" s="46">
        <f t="shared" si="2"/>
        <v>5</v>
      </c>
      <c r="L11" s="44" t="s">
        <v>719</v>
      </c>
      <c r="M11" s="45">
        <f t="shared" si="0"/>
        <v>0</v>
      </c>
      <c r="N11" s="56">
        <f t="shared" si="0"/>
        <v>47</v>
      </c>
    </row>
    <row r="12" spans="2:14" ht="14" thickBot="1" x14ac:dyDescent="0.2">
      <c r="B12" s="44" t="s">
        <v>831</v>
      </c>
      <c r="C12" s="45">
        <f>COUNTIFS('LB150 Comments'!J3:J237,"E",'LB150 Comments'!M3:M237,"")</f>
        <v>50</v>
      </c>
      <c r="D12" s="45">
        <f>COUNTIFS('LB150 Comments'!J3:J237,"T",'LB150 Comments'!M3:M237,"")</f>
        <v>0</v>
      </c>
      <c r="E12" s="46">
        <f t="shared" si="1"/>
        <v>50</v>
      </c>
      <c r="G12" s="44" t="s">
        <v>831</v>
      </c>
      <c r="H12" s="45">
        <f>COUNTIFS('Rogue Comments'!J2:J105, "E", 'Rogue Comments'!M2:M105, "")</f>
        <v>0</v>
      </c>
      <c r="I12" s="55">
        <f>COUNTIFS('Rogue Comments'!J2:J105, "T", 'Rogue Comments'!M2:M105, "")</f>
        <v>12</v>
      </c>
      <c r="J12" s="46">
        <f t="shared" si="2"/>
        <v>12</v>
      </c>
      <c r="L12" s="44" t="s">
        <v>831</v>
      </c>
      <c r="M12" s="45">
        <f t="shared" si="0"/>
        <v>50</v>
      </c>
      <c r="N12" s="56">
        <f t="shared" si="0"/>
        <v>12</v>
      </c>
    </row>
    <row r="13" spans="2:14" ht="14" thickBot="1" x14ac:dyDescent="0.2">
      <c r="B13" s="43" t="s">
        <v>827</v>
      </c>
      <c r="C13" s="53">
        <f>SUM(C7:C12)</f>
        <v>108</v>
      </c>
      <c r="D13" s="53">
        <f>SUM(D7:D12)</f>
        <v>126</v>
      </c>
      <c r="E13" s="52">
        <f t="shared" si="1"/>
        <v>234</v>
      </c>
      <c r="G13" s="43" t="s">
        <v>827</v>
      </c>
      <c r="H13" s="53">
        <f>SUM(H7:H12)</f>
        <v>37</v>
      </c>
      <c r="I13" s="53">
        <f>SUM(I7:I12)</f>
        <v>44</v>
      </c>
      <c r="J13" s="52">
        <f t="shared" si="2"/>
        <v>81</v>
      </c>
      <c r="L13" s="43" t="s">
        <v>827</v>
      </c>
      <c r="M13" s="53">
        <f>SUM(M7:M12)</f>
        <v>145</v>
      </c>
      <c r="N13" s="52">
        <f>SUM(N7:N12)</f>
        <v>170</v>
      </c>
    </row>
    <row r="14" spans="2:14" ht="14" thickBot="1" x14ac:dyDescent="0.2">
      <c r="L14" s="54" t="s">
        <v>830</v>
      </c>
      <c r="M14" s="61">
        <f>SUM(M13:N13)</f>
        <v>315</v>
      </c>
      <c r="N14" s="62"/>
    </row>
    <row r="16" spans="2:14" ht="14" thickBot="1" x14ac:dyDescent="0.2"/>
    <row r="17" spans="3:19" ht="14" thickBot="1" x14ac:dyDescent="0.2">
      <c r="C17" s="63" t="s">
        <v>862</v>
      </c>
      <c r="D17" s="64"/>
      <c r="E17" s="64"/>
      <c r="F17" s="65"/>
    </row>
    <row r="18" spans="3:19" ht="14" thickBot="1" x14ac:dyDescent="0.2">
      <c r="C18" s="47"/>
      <c r="D18" s="47" t="s">
        <v>823</v>
      </c>
      <c r="E18" s="51" t="s">
        <v>839</v>
      </c>
      <c r="F18" s="51" t="s">
        <v>831</v>
      </c>
    </row>
    <row r="19" spans="3:19" ht="14" thickBot="1" x14ac:dyDescent="0.2">
      <c r="C19" s="44" t="s">
        <v>833</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67"/>
      <c r="Q19" s="68" t="s">
        <v>878</v>
      </c>
      <c r="R19" s="68" t="s">
        <v>823</v>
      </c>
      <c r="S19" s="68" t="s">
        <v>831</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3" t="s">
        <v>863</v>
      </c>
      <c r="I20" s="64"/>
      <c r="J20" s="64"/>
      <c r="K20" s="65"/>
      <c r="P20" s="68" t="s">
        <v>877</v>
      </c>
      <c r="Q20" s="67">
        <v>108</v>
      </c>
      <c r="R20" s="67">
        <v>126</v>
      </c>
      <c r="S20" s="67">
        <v>51</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823</v>
      </c>
      <c r="J21" s="51" t="s">
        <v>839</v>
      </c>
      <c r="K21" s="51" t="s">
        <v>831</v>
      </c>
      <c r="P21" s="68" t="s">
        <v>879</v>
      </c>
      <c r="Q21" s="67">
        <v>37</v>
      </c>
      <c r="R21" s="67">
        <v>46</v>
      </c>
      <c r="S21" s="67">
        <v>25</v>
      </c>
    </row>
    <row r="22" spans="3:19" x14ac:dyDescent="0.15">
      <c r="C22" s="44" t="s">
        <v>640</v>
      </c>
      <c r="D22" s="45">
        <f>COUNTIFS('LB150 Comments'!J2:J314, "T",'LB150 Comments'!L2:L314,"MAC Frame")</f>
        <v>8</v>
      </c>
      <c r="E22" s="45">
        <f>COUNTIFS('LB150 Comments'!J2:J314, "T",'LB150 Comments'!L2:L314,"MAC Frame", 'LB150 Comments'!Q2:Q314, "C")</f>
        <v>7</v>
      </c>
      <c r="F22" s="46">
        <f>COUNTIFS('LB150 Comments'!J2:J314, "T",'LB150 Comments'!L2:L314,"MAC Frame", 'LB150 Comments'!Q2:Q314, "O")</f>
        <v>1</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c r="P22" s="68" t="s">
        <v>827</v>
      </c>
      <c r="Q22" s="67">
        <f>SUM(Q20:Q21)</f>
        <v>145</v>
      </c>
      <c r="R22" s="67">
        <f t="shared" ref="R22:S22" si="3">SUM(R20:R21)</f>
        <v>172</v>
      </c>
      <c r="S22" s="67">
        <f t="shared" si="3"/>
        <v>76</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9" x14ac:dyDescent="0.15">
      <c r="C24" s="44" t="s">
        <v>834</v>
      </c>
      <c r="D24" s="45">
        <f>COUNTIFS('LB150 Comments'!J2:J316, "T",'LB150 Comments'!L2:L316,"MAC primitives")</f>
        <v>4</v>
      </c>
      <c r="E24" s="45">
        <f>COUNTIFS('LB150 Comments'!J2:J316, "T",'LB150 Comments'!L2:L316,"MAC primitives", 'LB150 Comments'!Q2:Q316, "C")</f>
        <v>2</v>
      </c>
      <c r="F24" s="46">
        <f>COUNTIFS('LB150 Comments'!J2:J316, "T",'LB150 Comments'!L2:L316,"MAC primitives", 'LB150 Comments'!Q2:Q316, "O")</f>
        <v>2</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835</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836</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837</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1</v>
      </c>
      <c r="F28" s="46">
        <f>COUNTIFS('LB150 Comments'!J2:J320, "T",'LB150 Comments'!L2:L320,"Security", 'LB150 Comments'!Q2:Q320, "O")</f>
        <v>4</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29</v>
      </c>
      <c r="F29" s="46">
        <f>COUNTIFS('LB150 Comments'!J2:J321, "T",'LB150 Comments'!L2:L321,"SRM", 'LB150 Comments'!Q2:Q321, "O")</f>
        <v>28</v>
      </c>
      <c r="H29" s="44" t="s">
        <v>838</v>
      </c>
      <c r="I29" s="45">
        <f>COUNTIFS('Rogue Comments'!J2:J100, "T", 'Rogue Comments'!L2:L100,"")</f>
        <v>9</v>
      </c>
      <c r="J29" s="45">
        <f>COUNTIFS('Rogue Comments'!J2:J100, "T", 'Rogue Comments'!L2:L100,"", 'Rogue Comments'!P2:P100, "C")</f>
        <v>1</v>
      </c>
      <c r="K29" s="46">
        <f>COUNTIFS('Rogue Comments'!J2:J100, "T", 'Rogue Comments'!L2:L100,"", 'Rogue Comments'!P2:P100, "O")</f>
        <v>8</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827</v>
      </c>
      <c r="I30" s="53">
        <f>SUM(I22:I29)</f>
        <v>46</v>
      </c>
      <c r="J30" s="53">
        <f>SUM(J22:J29)</f>
        <v>24</v>
      </c>
      <c r="K30" s="52">
        <f>SUM(K22:K29)</f>
        <v>22</v>
      </c>
    </row>
    <row r="31" spans="3:19" x14ac:dyDescent="0.15">
      <c r="C31" s="44" t="s">
        <v>639</v>
      </c>
      <c r="D31" s="45">
        <f>COUNTIFS('LB150 Comments'!J2:J323, "T",'LB150 Comments'!L2:L323,"TSCH")</f>
        <v>15</v>
      </c>
      <c r="E31" s="45">
        <f>COUNTIFS('LB150 Comments'!J2:J323, "T",'LB150 Comments'!L2:L323,"TSCH", 'LB150 Comments'!Q2:Q323, "C")</f>
        <v>13</v>
      </c>
      <c r="F31" s="46">
        <f>COUNTIFS('LB150 Comments'!J2:J323, "T",'LB150 Comments'!L2:L323,"TSCH", 'LB150 Comments'!Q2:Q323, "O")</f>
        <v>1</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838</v>
      </c>
      <c r="D33" s="45">
        <f>COUNTIFS('LB150 Comments'!J2:J325, "T",'LB150 Comments'!L2:L325,"")</f>
        <v>12</v>
      </c>
      <c r="E33" s="45">
        <f>COUNTIFS('LB150 Comments'!J2:J325, "T",'LB150 Comments'!L2:L325,"", 'LB150 Comments'!Q2:Q325, "C")</f>
        <v>10</v>
      </c>
      <c r="F33" s="46">
        <f>COUNTIFS('LB150 Comments'!J2:J325, "T",'LB150 Comments'!L2:L325,"", 'LB150 Comments'!Q2:Q325, "O")</f>
        <v>2</v>
      </c>
    </row>
    <row r="34" spans="3:6" ht="14" thickBot="1" x14ac:dyDescent="0.2">
      <c r="C34" s="43" t="s">
        <v>827</v>
      </c>
      <c r="D34" s="53">
        <f>SUM(D19:D33)</f>
        <v>127</v>
      </c>
      <c r="E34" s="53">
        <f>SUM(E19:E33)</f>
        <v>85</v>
      </c>
      <c r="F34" s="52">
        <f>SUM(F19:F33)</f>
        <v>41</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abSelected="1" topLeftCell="A2" zoomScale="150" zoomScaleNormal="150" workbookViewId="0">
      <pane xSplit="1" ySplit="1" topLeftCell="F4" activePane="bottomRight" state="frozen"/>
      <selection activeCell="A2" sqref="A2"/>
      <selection pane="topRight" activeCell="B2" sqref="B2"/>
      <selection pane="bottomLeft" activeCell="A3" sqref="A3"/>
      <selection pane="bottomRight" activeCell="I9" sqref="I9"/>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6" t="s">
        <v>22</v>
      </c>
      <c r="C1" s="66"/>
      <c r="D1" s="66"/>
      <c r="E1" s="66"/>
      <c r="F1" s="66"/>
      <c r="G1" s="66"/>
      <c r="H1" s="66"/>
      <c r="I1" s="66"/>
      <c r="J1" s="66"/>
      <c r="K1" s="66"/>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840</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x14ac:dyDescent="0.15">
      <c r="A4" s="41">
        <v>1</v>
      </c>
      <c r="B4" t="s">
        <v>143</v>
      </c>
      <c r="C4" t="s">
        <v>144</v>
      </c>
      <c r="D4" s="18" t="s">
        <v>145</v>
      </c>
      <c r="E4">
        <v>42</v>
      </c>
      <c r="F4">
        <v>3.1</v>
      </c>
      <c r="G4">
        <v>16</v>
      </c>
      <c r="H4" s="19" t="s">
        <v>146</v>
      </c>
      <c r="I4" s="19" t="s">
        <v>147</v>
      </c>
      <c r="J4" s="40" t="s">
        <v>44</v>
      </c>
      <c r="K4" t="s">
        <v>148</v>
      </c>
      <c r="M4" s="14" t="s">
        <v>672</v>
      </c>
      <c r="N4" s="14" t="s">
        <v>726</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777</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777</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777</v>
      </c>
    </row>
    <row r="9" spans="1:17" s="14" customFormat="1" ht="56" x14ac:dyDescent="0.15">
      <c r="A9" s="41">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777</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777</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777</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777</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1">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1">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777</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786</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851</v>
      </c>
      <c r="Q34" s="14" t="s">
        <v>840</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851</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777</v>
      </c>
      <c r="P36" s="14" t="s">
        <v>844</v>
      </c>
      <c r="Q36" s="14" t="s">
        <v>209</v>
      </c>
    </row>
    <row r="37" spans="1:17" s="14" customFormat="1" ht="84" x14ac:dyDescent="0.15">
      <c r="A37" s="41">
        <v>80</v>
      </c>
      <c r="B37" t="s">
        <v>285</v>
      </c>
      <c r="C37" t="s">
        <v>286</v>
      </c>
      <c r="D37" s="27" t="s">
        <v>287</v>
      </c>
      <c r="E37">
        <v>74</v>
      </c>
      <c r="F37" t="s">
        <v>294</v>
      </c>
      <c r="G37">
        <v>1</v>
      </c>
      <c r="H37" s="19" t="s">
        <v>299</v>
      </c>
      <c r="I37" s="19" t="s">
        <v>300</v>
      </c>
      <c r="J37" t="s">
        <v>44</v>
      </c>
      <c r="K37" t="s">
        <v>86</v>
      </c>
      <c r="L37" s="14" t="s">
        <v>639</v>
      </c>
      <c r="M37" s="14" t="s">
        <v>672</v>
      </c>
      <c r="N37" s="14" t="s">
        <v>845</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777</v>
      </c>
      <c r="P38" s="14" t="s">
        <v>846</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777</v>
      </c>
      <c r="P39" s="14" t="s">
        <v>846</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847</v>
      </c>
      <c r="Q40" s="14" t="s">
        <v>209</v>
      </c>
    </row>
    <row r="41" spans="1:17" s="14" customFormat="1" ht="56"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848</v>
      </c>
      <c r="Q41" s="14" t="s">
        <v>209</v>
      </c>
    </row>
    <row r="42" spans="1:17" s="14" customFormat="1" ht="84"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849</v>
      </c>
      <c r="Q42" s="14" t="s">
        <v>209</v>
      </c>
    </row>
    <row r="43" spans="1:17" s="14" customFormat="1" ht="84"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849</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852</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853</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777</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777</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719</v>
      </c>
      <c r="O48" s="14" t="s">
        <v>778</v>
      </c>
      <c r="Q48" s="14" t="s">
        <v>841</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776</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776</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776</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776</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776</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776</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776</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776</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776</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777</v>
      </c>
      <c r="O58" s="14" t="s">
        <v>776</v>
      </c>
    </row>
    <row r="59" spans="1:17" s="14" customFormat="1" ht="84"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779</v>
      </c>
      <c r="Q59" s="14" t="s">
        <v>209</v>
      </c>
    </row>
    <row r="60" spans="1:17" s="14" customFormat="1" ht="112" x14ac:dyDescent="0.15">
      <c r="A60" s="41">
        <v>93</v>
      </c>
      <c r="B60" s="14" t="s">
        <v>35</v>
      </c>
      <c r="C60" s="14" t="s">
        <v>36</v>
      </c>
      <c r="D60" s="14" t="s">
        <v>37</v>
      </c>
      <c r="E60" s="14">
        <v>172</v>
      </c>
      <c r="F60" s="14" t="s">
        <v>69</v>
      </c>
      <c r="G60" s="14">
        <v>18</v>
      </c>
      <c r="H60" s="14" t="s">
        <v>70</v>
      </c>
      <c r="I60" s="14" t="s">
        <v>73</v>
      </c>
      <c r="J60" s="14" t="s">
        <v>44</v>
      </c>
      <c r="K60" s="14" t="s">
        <v>86</v>
      </c>
      <c r="L60" s="14" t="s">
        <v>639</v>
      </c>
      <c r="M60" s="14" t="s">
        <v>719</v>
      </c>
      <c r="O60" s="14" t="s">
        <v>906</v>
      </c>
      <c r="Q60" s="14" t="s">
        <v>841</v>
      </c>
    </row>
    <row r="61" spans="1:17" s="14" customFormat="1" ht="84" x14ac:dyDescent="0.15">
      <c r="A61" s="41">
        <v>94</v>
      </c>
      <c r="B61" t="s">
        <v>199</v>
      </c>
      <c r="C61" t="s">
        <v>200</v>
      </c>
      <c r="D61" s="18" t="s">
        <v>201</v>
      </c>
      <c r="E61">
        <v>173</v>
      </c>
      <c r="F61" t="s">
        <v>217</v>
      </c>
      <c r="G61">
        <v>0</v>
      </c>
      <c r="H61" s="19" t="s">
        <v>218</v>
      </c>
      <c r="I61" s="19" t="s">
        <v>219</v>
      </c>
      <c r="J61" t="s">
        <v>44</v>
      </c>
      <c r="K61" t="s">
        <v>86</v>
      </c>
      <c r="L61" s="14" t="s">
        <v>640</v>
      </c>
      <c r="M61" s="14" t="s">
        <v>675</v>
      </c>
      <c r="N61" s="14" t="s">
        <v>780</v>
      </c>
      <c r="Q61" s="14" t="s">
        <v>209</v>
      </c>
    </row>
    <row r="62" spans="1:17" s="14" customFormat="1" ht="98" x14ac:dyDescent="0.15">
      <c r="A62" s="41">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841</v>
      </c>
    </row>
    <row r="63" spans="1:17" s="14" customFormat="1" ht="126"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781</v>
      </c>
      <c r="Q63" s="14" t="s">
        <v>209</v>
      </c>
    </row>
    <row r="64" spans="1:17" s="14" customFormat="1" ht="112"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782</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783</v>
      </c>
      <c r="Q65" s="14" t="s">
        <v>841</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784</v>
      </c>
      <c r="O66" s="14" t="s">
        <v>776</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777</v>
      </c>
      <c r="O67" s="14" t="s">
        <v>776</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776</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776</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776</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776</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776</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776</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776</v>
      </c>
    </row>
    <row r="75" spans="1:17" s="14" customFormat="1" ht="84" x14ac:dyDescent="0.15">
      <c r="A75" s="41">
        <v>108</v>
      </c>
      <c r="B75" t="s">
        <v>285</v>
      </c>
      <c r="C75" t="s">
        <v>286</v>
      </c>
      <c r="D75" s="27" t="s">
        <v>287</v>
      </c>
      <c r="E75">
        <v>208</v>
      </c>
      <c r="F75" t="s">
        <v>346</v>
      </c>
      <c r="G75" t="s">
        <v>347</v>
      </c>
      <c r="H75" s="19" t="s">
        <v>348</v>
      </c>
      <c r="I75" s="19" t="s">
        <v>349</v>
      </c>
      <c r="J75" s="40" t="s">
        <v>44</v>
      </c>
      <c r="K75" t="s">
        <v>86</v>
      </c>
      <c r="M75" s="14" t="s">
        <v>672</v>
      </c>
      <c r="N75" s="14" t="s">
        <v>819</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820</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777</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785</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821</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719</v>
      </c>
      <c r="O83" s="14" t="s">
        <v>787</v>
      </c>
      <c r="P83" s="14" t="s">
        <v>788</v>
      </c>
      <c r="Q83" s="14" t="s">
        <v>841</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776</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776</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719</v>
      </c>
      <c r="O86" s="14" t="s">
        <v>787</v>
      </c>
      <c r="Q86" s="14" t="s">
        <v>841</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719</v>
      </c>
      <c r="O87" s="14" t="s">
        <v>787</v>
      </c>
      <c r="Q87" s="14" t="s">
        <v>841</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719</v>
      </c>
      <c r="O88" s="14" t="s">
        <v>787</v>
      </c>
      <c r="Q88" s="14" t="s">
        <v>841</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719</v>
      </c>
      <c r="O89" s="14" t="s">
        <v>787</v>
      </c>
      <c r="Q89" s="14" t="s">
        <v>841</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719</v>
      </c>
      <c r="O90" s="14" t="s">
        <v>787</v>
      </c>
      <c r="Q90" s="14" t="s">
        <v>841</v>
      </c>
    </row>
    <row r="91" spans="1:17" s="14" customFormat="1" ht="182"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789</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776</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777</v>
      </c>
    </row>
    <row r="94" spans="1:17" s="14" customFormat="1" ht="182" x14ac:dyDescent="0.15">
      <c r="A94" s="41">
        <v>130</v>
      </c>
      <c r="B94" t="s">
        <v>285</v>
      </c>
      <c r="C94" t="s">
        <v>286</v>
      </c>
      <c r="D94" s="27" t="s">
        <v>287</v>
      </c>
      <c r="E94">
        <v>269</v>
      </c>
      <c r="F94" t="s">
        <v>383</v>
      </c>
      <c r="G94">
        <v>27</v>
      </c>
      <c r="H94" s="19" t="s">
        <v>406</v>
      </c>
      <c r="I94" s="19"/>
      <c r="J94" s="40" t="s">
        <v>44</v>
      </c>
      <c r="K94" t="s">
        <v>87</v>
      </c>
      <c r="L94" s="14" t="s">
        <v>653</v>
      </c>
      <c r="M94" s="14" t="s">
        <v>672</v>
      </c>
      <c r="N94" s="14" t="s">
        <v>789</v>
      </c>
      <c r="P94" s="14" t="s">
        <v>790</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776</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776</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777</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791</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777</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776</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776</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776</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776</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776</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776</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776</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776</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776</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776</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776</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776</v>
      </c>
    </row>
    <row r="115" spans="1:17" s="14" customFormat="1" ht="42" x14ac:dyDescent="0.15">
      <c r="A115" s="41">
        <v>209</v>
      </c>
      <c r="B115" t="s">
        <v>285</v>
      </c>
      <c r="C115" t="s">
        <v>286</v>
      </c>
      <c r="D115" s="27" t="s">
        <v>287</v>
      </c>
      <c r="E115">
        <v>292</v>
      </c>
      <c r="F115" t="s">
        <v>337</v>
      </c>
      <c r="G115">
        <v>21</v>
      </c>
      <c r="H115" s="19" t="s">
        <v>338</v>
      </c>
      <c r="I115" s="19" t="s">
        <v>339</v>
      </c>
      <c r="J115" t="s">
        <v>44</v>
      </c>
      <c r="K115" t="s">
        <v>86</v>
      </c>
      <c r="L115" s="14" t="s">
        <v>643</v>
      </c>
      <c r="M115" s="14" t="s">
        <v>719</v>
      </c>
      <c r="O115" s="41" t="s">
        <v>720</v>
      </c>
      <c r="Q115" s="14" t="s">
        <v>841</v>
      </c>
    </row>
    <row r="116" spans="1:17" s="14" customFormat="1" ht="42" x14ac:dyDescent="0.15">
      <c r="A116" s="41">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841</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792</v>
      </c>
      <c r="Q118" s="14" t="s">
        <v>209</v>
      </c>
    </row>
    <row r="119" spans="1:17" s="14" customFormat="1" ht="112"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793</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777</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777</v>
      </c>
      <c r="Q121" s="14" t="s">
        <v>209</v>
      </c>
    </row>
    <row r="122" spans="1:17" s="14" customFormat="1" ht="70"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794</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776</v>
      </c>
    </row>
    <row r="124" spans="1:17" s="14" customFormat="1" ht="384"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795</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776</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776</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776</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777</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777</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776</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777</v>
      </c>
      <c r="Q131" s="14" t="s">
        <v>209</v>
      </c>
    </row>
    <row r="132" spans="1:17" s="14" customFormat="1" ht="84"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881</v>
      </c>
      <c r="P132" s="14" t="s">
        <v>880</v>
      </c>
      <c r="Q132" s="69" t="s">
        <v>209</v>
      </c>
    </row>
    <row r="133" spans="1:17" s="14" customFormat="1" ht="98"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882</v>
      </c>
      <c r="P133" s="14" t="s">
        <v>883</v>
      </c>
      <c r="Q133" s="69"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719</v>
      </c>
      <c r="N134" s="14" t="s">
        <v>884</v>
      </c>
      <c r="O134" s="14" t="s">
        <v>787</v>
      </c>
      <c r="P134" s="14" t="s">
        <v>885</v>
      </c>
      <c r="Q134" s="14" t="s">
        <v>841</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719</v>
      </c>
      <c r="O135" s="14" t="s">
        <v>787</v>
      </c>
      <c r="Q135" s="14" t="s">
        <v>841</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777</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776</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777</v>
      </c>
      <c r="Q138" s="14" t="s">
        <v>209</v>
      </c>
    </row>
    <row r="139" spans="1:17" s="14" customFormat="1" ht="140"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886</v>
      </c>
      <c r="O139" s="14" t="s">
        <v>787</v>
      </c>
      <c r="P139" s="14" t="s">
        <v>887</v>
      </c>
      <c r="Q139" s="69"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719</v>
      </c>
      <c r="O140" s="14" t="s">
        <v>787</v>
      </c>
      <c r="P140" s="14" t="s">
        <v>888</v>
      </c>
      <c r="Q140" s="14" t="s">
        <v>841</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719</v>
      </c>
      <c r="O141" s="14" t="s">
        <v>787</v>
      </c>
      <c r="Q141" s="14" t="s">
        <v>841</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777</v>
      </c>
    </row>
    <row r="143" spans="1:17" s="14" customFormat="1" ht="140" x14ac:dyDescent="0.15">
      <c r="A143" s="41">
        <v>174</v>
      </c>
      <c r="B143" t="s">
        <v>285</v>
      </c>
      <c r="C143" t="s">
        <v>286</v>
      </c>
      <c r="D143" s="27" t="s">
        <v>287</v>
      </c>
      <c r="E143">
        <v>359</v>
      </c>
      <c r="F143" t="s">
        <v>453</v>
      </c>
      <c r="G143">
        <v>17</v>
      </c>
      <c r="H143" s="19" t="s">
        <v>448</v>
      </c>
      <c r="I143" s="19" t="s">
        <v>444</v>
      </c>
      <c r="J143" t="s">
        <v>44</v>
      </c>
      <c r="K143" t="s">
        <v>86</v>
      </c>
      <c r="L143" s="14" t="s">
        <v>653</v>
      </c>
      <c r="M143" s="14" t="s">
        <v>719</v>
      </c>
      <c r="N143" s="14" t="s">
        <v>889</v>
      </c>
      <c r="O143" s="14" t="s">
        <v>787</v>
      </c>
      <c r="P143" s="14" t="s">
        <v>890</v>
      </c>
      <c r="Q143" s="14" t="s">
        <v>841</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796</v>
      </c>
      <c r="Q144" s="14" t="s">
        <v>209</v>
      </c>
    </row>
    <row r="145" spans="1:17" s="14" customFormat="1" ht="42"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796</v>
      </c>
      <c r="Q145" s="14" t="s">
        <v>209</v>
      </c>
    </row>
    <row r="146" spans="1:17" s="14" customFormat="1" ht="168" x14ac:dyDescent="0.15">
      <c r="A146" s="41">
        <v>175</v>
      </c>
      <c r="B146" t="s">
        <v>285</v>
      </c>
      <c r="C146" t="s">
        <v>286</v>
      </c>
      <c r="D146" s="27" t="s">
        <v>287</v>
      </c>
      <c r="E146">
        <v>360</v>
      </c>
      <c r="F146" t="s">
        <v>457</v>
      </c>
      <c r="G146">
        <v>6</v>
      </c>
      <c r="H146" s="19" t="s">
        <v>458</v>
      </c>
      <c r="I146" s="19" t="s">
        <v>459</v>
      </c>
      <c r="J146" t="s">
        <v>44</v>
      </c>
      <c r="K146" t="s">
        <v>87</v>
      </c>
      <c r="L146" s="14" t="s">
        <v>653</v>
      </c>
      <c r="M146" s="14" t="s">
        <v>719</v>
      </c>
      <c r="O146" s="14" t="s">
        <v>787</v>
      </c>
      <c r="P146" s="14" t="s">
        <v>891</v>
      </c>
      <c r="Q146" s="14" t="s">
        <v>841</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719</v>
      </c>
      <c r="N147" s="14" t="s">
        <v>893</v>
      </c>
      <c r="O147" s="14" t="s">
        <v>787</v>
      </c>
      <c r="P147" s="14" t="s">
        <v>892</v>
      </c>
      <c r="Q147" s="14" t="s">
        <v>841</v>
      </c>
    </row>
    <row r="148" spans="1:17" s="14" customFormat="1" ht="126" x14ac:dyDescent="0.15">
      <c r="A148" s="41">
        <v>183</v>
      </c>
      <c r="B148" t="s">
        <v>285</v>
      </c>
      <c r="C148" t="s">
        <v>286</v>
      </c>
      <c r="D148" s="27" t="s">
        <v>287</v>
      </c>
      <c r="E148">
        <v>360</v>
      </c>
      <c r="F148" t="s">
        <v>464</v>
      </c>
      <c r="G148">
        <v>17</v>
      </c>
      <c r="H148" s="19" t="s">
        <v>465</v>
      </c>
      <c r="I148" s="19" t="s">
        <v>444</v>
      </c>
      <c r="J148" t="s">
        <v>44</v>
      </c>
      <c r="K148" t="s">
        <v>86</v>
      </c>
      <c r="L148" s="14" t="s">
        <v>653</v>
      </c>
      <c r="M148" s="15" t="s">
        <v>719</v>
      </c>
      <c r="O148" s="14" t="s">
        <v>787</v>
      </c>
      <c r="P148" s="14" t="s">
        <v>895</v>
      </c>
      <c r="Q148" s="14" t="s">
        <v>841</v>
      </c>
    </row>
    <row r="149" spans="1:17" s="14" customFormat="1" ht="56"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797</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719</v>
      </c>
      <c r="O150" s="14" t="s">
        <v>787</v>
      </c>
      <c r="Q150" s="14" t="s">
        <v>841</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894</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719</v>
      </c>
      <c r="O152" s="14" t="s">
        <v>787</v>
      </c>
      <c r="P152" s="15" t="s">
        <v>798</v>
      </c>
      <c r="Q152" s="14" t="s">
        <v>841</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777</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777</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719</v>
      </c>
      <c r="O155" s="14" t="s">
        <v>787</v>
      </c>
      <c r="Q155" s="14" t="s">
        <v>841</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719</v>
      </c>
      <c r="O156" s="14" t="s">
        <v>787</v>
      </c>
      <c r="P156" s="15"/>
      <c r="Q156" s="14" t="s">
        <v>841</v>
      </c>
    </row>
    <row r="157" spans="1:17" s="14" customFormat="1" ht="70"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799</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719</v>
      </c>
      <c r="O158" s="14" t="s">
        <v>787</v>
      </c>
      <c r="Q158" s="14" t="s">
        <v>841</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719</v>
      </c>
      <c r="O159" s="14" t="s">
        <v>787</v>
      </c>
      <c r="Q159" s="14" t="s">
        <v>841</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777</v>
      </c>
    </row>
    <row r="161" spans="1:17" s="14" customFormat="1" ht="196"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896</v>
      </c>
      <c r="Q161" s="14" t="s">
        <v>209</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796</v>
      </c>
      <c r="Q162" s="14" t="s">
        <v>209</v>
      </c>
    </row>
    <row r="163" spans="1:17" s="14" customFormat="1" ht="42"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796</v>
      </c>
      <c r="Q163" s="14" t="s">
        <v>209</v>
      </c>
    </row>
    <row r="164" spans="1:17" s="14" customFormat="1" ht="84"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897</v>
      </c>
      <c r="P164" s="15"/>
      <c r="Q164" s="14" t="s">
        <v>209</v>
      </c>
    </row>
    <row r="165" spans="1:17" s="14" customFormat="1" ht="126" x14ac:dyDescent="0.15">
      <c r="A165" s="41">
        <v>200</v>
      </c>
      <c r="B165" t="s">
        <v>285</v>
      </c>
      <c r="C165" t="s">
        <v>286</v>
      </c>
      <c r="D165" s="27" t="s">
        <v>287</v>
      </c>
      <c r="E165">
        <v>364</v>
      </c>
      <c r="F165" t="s">
        <v>480</v>
      </c>
      <c r="G165">
        <v>4</v>
      </c>
      <c r="H165" s="19" t="s">
        <v>465</v>
      </c>
      <c r="I165" s="19" t="s">
        <v>444</v>
      </c>
      <c r="J165" t="s">
        <v>44</v>
      </c>
      <c r="K165" t="s">
        <v>86</v>
      </c>
      <c r="L165" s="14" t="s">
        <v>653</v>
      </c>
      <c r="M165" s="15" t="s">
        <v>719</v>
      </c>
      <c r="N165" s="14" t="s">
        <v>899</v>
      </c>
      <c r="O165" s="14" t="s">
        <v>787</v>
      </c>
      <c r="P165" s="15" t="s">
        <v>898</v>
      </c>
      <c r="Q165" s="14" t="s">
        <v>841</v>
      </c>
    </row>
    <row r="166" spans="1:17" s="14" customFormat="1" ht="56"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800</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719</v>
      </c>
      <c r="O167" s="14" t="s">
        <v>787</v>
      </c>
      <c r="Q167" s="14" t="s">
        <v>841</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719</v>
      </c>
      <c r="O168" s="14" t="s">
        <v>787</v>
      </c>
      <c r="Q168" s="14" t="s">
        <v>841</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777</v>
      </c>
    </row>
    <row r="170" spans="1:17" s="14" customFormat="1" ht="182" x14ac:dyDescent="0.15">
      <c r="A170" s="41">
        <v>201</v>
      </c>
      <c r="B170" t="s">
        <v>285</v>
      </c>
      <c r="C170" t="s">
        <v>286</v>
      </c>
      <c r="D170" s="27" t="s">
        <v>287</v>
      </c>
      <c r="E170">
        <v>365</v>
      </c>
      <c r="F170" t="s">
        <v>480</v>
      </c>
      <c r="G170">
        <v>1</v>
      </c>
      <c r="H170" s="19" t="s">
        <v>481</v>
      </c>
      <c r="I170" s="19" t="s">
        <v>444</v>
      </c>
      <c r="J170" t="s">
        <v>44</v>
      </c>
      <c r="K170" t="s">
        <v>86</v>
      </c>
      <c r="L170" s="14" t="s">
        <v>653</v>
      </c>
      <c r="M170" s="15" t="s">
        <v>719</v>
      </c>
      <c r="N170" s="14" t="s">
        <v>900</v>
      </c>
      <c r="P170" s="14" t="s">
        <v>901</v>
      </c>
      <c r="Q170" s="14" t="s">
        <v>209</v>
      </c>
    </row>
    <row r="171" spans="1:17" s="14" customFormat="1" ht="126"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903</v>
      </c>
      <c r="P171" s="15"/>
      <c r="Q171" s="14" t="s">
        <v>209</v>
      </c>
    </row>
    <row r="172" spans="1:17" s="14" customFormat="1" ht="56" x14ac:dyDescent="0.15">
      <c r="A172" s="41">
        <v>202</v>
      </c>
      <c r="B172" t="s">
        <v>285</v>
      </c>
      <c r="C172" t="s">
        <v>286</v>
      </c>
      <c r="D172" s="27" t="s">
        <v>287</v>
      </c>
      <c r="E172">
        <v>366</v>
      </c>
      <c r="F172" t="s">
        <v>482</v>
      </c>
      <c r="G172">
        <v>1</v>
      </c>
      <c r="H172" s="19" t="s">
        <v>483</v>
      </c>
      <c r="I172" s="19" t="s">
        <v>467</v>
      </c>
      <c r="J172" t="s">
        <v>44</v>
      </c>
      <c r="K172" t="s">
        <v>87</v>
      </c>
      <c r="L172" s="15" t="s">
        <v>653</v>
      </c>
      <c r="M172" s="15" t="s">
        <v>719</v>
      </c>
      <c r="O172" s="14" t="s">
        <v>787</v>
      </c>
      <c r="P172" s="14" t="s">
        <v>902</v>
      </c>
      <c r="Q172" s="14" t="s">
        <v>841</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777</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801</v>
      </c>
      <c r="Q174" s="14" t="s">
        <v>209</v>
      </c>
    </row>
    <row r="175" spans="1:17" s="14" customFormat="1" ht="140"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904</v>
      </c>
      <c r="P175" s="15"/>
      <c r="Q175" s="14" t="s">
        <v>209</v>
      </c>
    </row>
    <row r="176" spans="1:17" s="14" customFormat="1" ht="42"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905</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719</v>
      </c>
      <c r="O177" s="14" t="s">
        <v>787</v>
      </c>
      <c r="P177" s="15"/>
      <c r="Q177" s="14" t="s">
        <v>841</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857</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777</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777</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850</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777</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802</v>
      </c>
      <c r="O183" s="15"/>
      <c r="P183" s="15"/>
      <c r="Q183" s="14" t="s">
        <v>209</v>
      </c>
    </row>
    <row r="184" spans="1:17" s="14" customFormat="1" ht="42"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803</v>
      </c>
      <c r="O184" s="15"/>
      <c r="P184" s="15"/>
      <c r="Q184" s="14" t="s">
        <v>209</v>
      </c>
    </row>
    <row r="185" spans="1:17" s="14" customFormat="1" ht="42"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804</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719</v>
      </c>
      <c r="N188" s="14" t="s">
        <v>805</v>
      </c>
      <c r="O188" s="14" t="s">
        <v>787</v>
      </c>
      <c r="P188" s="15"/>
      <c r="Q188" s="14" t="s">
        <v>841</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719</v>
      </c>
      <c r="O189" s="14" t="s">
        <v>787</v>
      </c>
      <c r="P189" s="15"/>
      <c r="Q189" s="14" t="s">
        <v>841</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719</v>
      </c>
      <c r="O190" s="14" t="s">
        <v>787</v>
      </c>
      <c r="P190" s="15"/>
      <c r="Q190" s="14" t="s">
        <v>841</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841</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777</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806</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777</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777</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777</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719</v>
      </c>
      <c r="N198" s="14" t="s">
        <v>807</v>
      </c>
      <c r="O198" s="14" t="s">
        <v>808</v>
      </c>
      <c r="Q198" s="15" t="s">
        <v>841</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777</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777</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809</v>
      </c>
      <c r="O201" s="14" t="s">
        <v>810</v>
      </c>
      <c r="Q201" s="15" t="s">
        <v>209</v>
      </c>
    </row>
    <row r="202" spans="1:17" ht="19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811</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812</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813</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854</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814</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777</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777</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777</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777</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777</v>
      </c>
      <c r="Q211" s="15" t="s">
        <v>209</v>
      </c>
    </row>
    <row r="212" spans="1:17" ht="56"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815</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777</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841</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806</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777</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855</v>
      </c>
      <c r="Q217" s="15" t="s">
        <v>209</v>
      </c>
    </row>
    <row r="218" spans="1:17" ht="154"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856</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816</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806</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777</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777</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777</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777</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777</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777</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777</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817</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841</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777</v>
      </c>
    </row>
    <row r="232" spans="1:17" ht="56" x14ac:dyDescent="0.15">
      <c r="A232" s="41">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841</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777</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777</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841</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719</v>
      </c>
      <c r="O236" s="14" t="s">
        <v>843</v>
      </c>
      <c r="P236" s="14" t="s">
        <v>818</v>
      </c>
      <c r="Q236" s="15" t="s">
        <v>841</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841</v>
      </c>
    </row>
  </sheetData>
  <sheetProtection selectLockedCells="1" selectUnlockedCells="1"/>
  <autoFilter ref="A2:P237" xr:uid="{47EA2436-F78A-2347-A139-1EC890076400}">
    <filterColumn colId="9">
      <filters>
        <filter val="T"/>
      </filters>
    </filterColumn>
    <sortState ref="A3:P237">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H1" activePane="topRight" state="frozen"/>
      <selection activeCell="A2" sqref="A2"/>
      <selection pane="topRight" activeCell="N39" sqref="N39"/>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66" t="s">
        <v>22</v>
      </c>
      <c r="C1" s="66"/>
      <c r="D1" s="66"/>
      <c r="E1" s="66"/>
      <c r="F1" s="66"/>
      <c r="G1" s="66"/>
      <c r="H1" s="66"/>
      <c r="I1" s="66"/>
      <c r="J1" s="66"/>
      <c r="K1" s="66"/>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842</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858</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859</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860</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777</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861</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777</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907</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849</v>
      </c>
      <c r="P10" s="14" t="s">
        <v>209</v>
      </c>
      <c r="Q10" s="14" t="s">
        <v>908</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909</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910</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911</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777</v>
      </c>
      <c r="P14" s="14" t="s">
        <v>209</v>
      </c>
    </row>
    <row r="15" spans="1:17" s="14" customFormat="1" ht="98" x14ac:dyDescent="0.15">
      <c r="A15" s="41">
        <v>1012</v>
      </c>
      <c r="B15" s="29" t="s">
        <v>537</v>
      </c>
      <c r="C15" s="29" t="s">
        <v>512</v>
      </c>
      <c r="D15" s="33" t="s">
        <v>538</v>
      </c>
      <c r="E15" s="31">
        <v>109</v>
      </c>
      <c r="F15" s="34" t="s">
        <v>539</v>
      </c>
      <c r="G15" s="29">
        <v>36</v>
      </c>
      <c r="H15" s="32" t="s">
        <v>540</v>
      </c>
      <c r="I15" s="32" t="s">
        <v>541</v>
      </c>
      <c r="J15" s="29" t="s">
        <v>44</v>
      </c>
      <c r="K15" s="29"/>
      <c r="M15" s="14" t="s">
        <v>675</v>
      </c>
      <c r="N15" s="14" t="s">
        <v>865</v>
      </c>
      <c r="O15" s="14" t="s">
        <v>866</v>
      </c>
      <c r="P15" s="14" t="s">
        <v>841</v>
      </c>
    </row>
    <row r="16" spans="1:17"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864</v>
      </c>
      <c r="P16" s="14" t="s">
        <v>841</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719</v>
      </c>
      <c r="N17" s="14" t="s">
        <v>35</v>
      </c>
      <c r="P17" s="14" t="s">
        <v>841</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872</v>
      </c>
      <c r="P18" s="14" t="s">
        <v>209</v>
      </c>
    </row>
    <row r="19" spans="1:17" s="14" customFormat="1" ht="28"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867</v>
      </c>
      <c r="P19" s="14" t="s">
        <v>841</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873</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874</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875</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875</v>
      </c>
      <c r="P23" s="14" t="s">
        <v>209</v>
      </c>
    </row>
    <row r="24" spans="1:17" s="14" customFormat="1" ht="56"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868</v>
      </c>
      <c r="P24" s="14" t="s">
        <v>841</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777</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777</v>
      </c>
      <c r="P26" s="14" t="s">
        <v>209</v>
      </c>
    </row>
    <row r="27" spans="1:17"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869</v>
      </c>
      <c r="P27" s="14" t="s">
        <v>841</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912</v>
      </c>
      <c r="P28" s="14" t="s">
        <v>209</v>
      </c>
      <c r="Q28" s="14" t="s">
        <v>913</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914</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915</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825</v>
      </c>
      <c r="N31" s="14" t="s">
        <v>916</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917</v>
      </c>
      <c r="P32" s="14" t="s">
        <v>209</v>
      </c>
    </row>
    <row r="33" spans="1:16" s="14" customFormat="1" ht="14" hidden="1" x14ac:dyDescent="0.15">
      <c r="A33" s="41">
        <v>1030</v>
      </c>
      <c r="B33" t="s">
        <v>627</v>
      </c>
      <c r="C33" t="s">
        <v>628</v>
      </c>
      <c r="D33" s="18" t="s">
        <v>629</v>
      </c>
      <c r="E33">
        <v>213</v>
      </c>
      <c r="F33" t="s">
        <v>635</v>
      </c>
      <c r="G33">
        <v>3</v>
      </c>
      <c r="H33" s="19" t="s">
        <v>636</v>
      </c>
      <c r="I33" s="19" t="s">
        <v>637</v>
      </c>
      <c r="J33" t="s">
        <v>44</v>
      </c>
      <c r="K33" t="s">
        <v>87</v>
      </c>
      <c r="L33" s="14" t="s">
        <v>642</v>
      </c>
      <c r="M33" s="14" t="s">
        <v>719</v>
      </c>
      <c r="O33" s="14" t="s">
        <v>870</v>
      </c>
      <c r="P33" s="14" t="s">
        <v>841</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777</v>
      </c>
      <c r="P36" s="14" t="s">
        <v>209</v>
      </c>
    </row>
    <row r="37" spans="1:16"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719</v>
      </c>
      <c r="N37" s="14" t="s">
        <v>718</v>
      </c>
      <c r="P37" s="14" t="s">
        <v>841</v>
      </c>
    </row>
    <row r="38" spans="1:16"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719</v>
      </c>
      <c r="O38" s="14" t="s">
        <v>918</v>
      </c>
      <c r="P38" s="14" t="s">
        <v>841</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919</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825</v>
      </c>
      <c r="N40" s="14" t="s">
        <v>920</v>
      </c>
      <c r="P40" s="14" t="s">
        <v>209</v>
      </c>
    </row>
    <row r="41" spans="1:16" s="14" customFormat="1" ht="84" hidden="1" x14ac:dyDescent="0.15">
      <c r="A41" s="41">
        <v>1038</v>
      </c>
      <c r="B41" t="s">
        <v>579</v>
      </c>
      <c r="C41" t="s">
        <v>580</v>
      </c>
      <c r="D41" s="18" t="s">
        <v>581</v>
      </c>
      <c r="E41">
        <v>320</v>
      </c>
      <c r="F41" t="s">
        <v>594</v>
      </c>
      <c r="G41">
        <v>19</v>
      </c>
      <c r="H41" s="19" t="s">
        <v>595</v>
      </c>
      <c r="I41" s="19" t="s">
        <v>596</v>
      </c>
      <c r="J41" t="s">
        <v>44</v>
      </c>
      <c r="K41" t="s">
        <v>86</v>
      </c>
      <c r="L41" s="14" t="s">
        <v>643</v>
      </c>
      <c r="M41" s="14" t="s">
        <v>719</v>
      </c>
      <c r="N41" s="14" t="s">
        <v>871</v>
      </c>
      <c r="P41" s="14" t="s">
        <v>841</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876</v>
      </c>
      <c r="P42" s="14" t="s">
        <v>209</v>
      </c>
    </row>
    <row r="43" spans="1:16"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841</v>
      </c>
    </row>
    <row r="44" spans="1:16"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P44" s="14" t="s">
        <v>841</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777</v>
      </c>
      <c r="P45" s="14" t="s">
        <v>209</v>
      </c>
    </row>
    <row r="46" spans="1:16" s="14" customFormat="1" ht="42" hidden="1" x14ac:dyDescent="0.15">
      <c r="A46" s="41">
        <v>1043</v>
      </c>
      <c r="B46" s="29" t="s">
        <v>511</v>
      </c>
      <c r="C46" s="29" t="s">
        <v>512</v>
      </c>
      <c r="D46" s="30" t="s">
        <v>513</v>
      </c>
      <c r="E46" s="31">
        <v>384</v>
      </c>
      <c r="F46" s="31">
        <v>9.5</v>
      </c>
      <c r="G46" s="29">
        <v>1</v>
      </c>
      <c r="H46" s="32" t="s">
        <v>569</v>
      </c>
      <c r="I46" s="32" t="s">
        <v>570</v>
      </c>
      <c r="J46" s="29" t="s">
        <v>44</v>
      </c>
      <c r="K46" s="29" t="s">
        <v>87</v>
      </c>
      <c r="O46" s="14" t="s">
        <v>720</v>
      </c>
      <c r="P46" s="14" t="s">
        <v>841</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777</v>
      </c>
      <c r="O47" s="14" t="s">
        <v>668</v>
      </c>
      <c r="P47" s="14" t="s">
        <v>209</v>
      </c>
    </row>
    <row r="48" spans="1:16"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841</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777</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777</v>
      </c>
      <c r="P50" s="14" t="s">
        <v>209</v>
      </c>
    </row>
    <row r="51" spans="1:16" s="14" customFormat="1" ht="112" hidden="1" x14ac:dyDescent="0.15">
      <c r="A51" s="41">
        <v>1048</v>
      </c>
      <c r="B51" t="s">
        <v>579</v>
      </c>
      <c r="C51" t="s">
        <v>580</v>
      </c>
      <c r="D51" s="18" t="s">
        <v>581</v>
      </c>
      <c r="E51">
        <v>404</v>
      </c>
      <c r="F51" t="s">
        <v>105</v>
      </c>
      <c r="G51">
        <v>36</v>
      </c>
      <c r="H51" s="19" t="s">
        <v>606</v>
      </c>
      <c r="I51" s="19" t="s">
        <v>607</v>
      </c>
      <c r="J51" t="s">
        <v>44</v>
      </c>
      <c r="K51" t="s">
        <v>87</v>
      </c>
      <c r="L51" s="14" t="s">
        <v>644</v>
      </c>
      <c r="P51" s="14" t="s">
        <v>841</v>
      </c>
    </row>
    <row r="52" spans="1:16" s="14" customFormat="1" ht="98" hidden="1" x14ac:dyDescent="0.15">
      <c r="A52" s="41">
        <v>1049</v>
      </c>
      <c r="B52" t="s">
        <v>579</v>
      </c>
      <c r="C52" t="s">
        <v>580</v>
      </c>
      <c r="D52" s="18" t="s">
        <v>581</v>
      </c>
      <c r="E52">
        <v>407</v>
      </c>
      <c r="F52" t="s">
        <v>591</v>
      </c>
      <c r="G52">
        <v>8</v>
      </c>
      <c r="H52" s="19" t="s">
        <v>592</v>
      </c>
      <c r="I52" s="19" t="s">
        <v>593</v>
      </c>
      <c r="J52" t="s">
        <v>44</v>
      </c>
      <c r="K52" t="s">
        <v>86</v>
      </c>
      <c r="L52" s="14" t="s">
        <v>644</v>
      </c>
      <c r="P52" s="14" t="s">
        <v>841</v>
      </c>
    </row>
    <row r="53" spans="1:16" s="14" customFormat="1" ht="56" hidden="1" x14ac:dyDescent="0.15">
      <c r="A53" s="41">
        <v>1050</v>
      </c>
      <c r="B53" t="s">
        <v>579</v>
      </c>
      <c r="C53" t="s">
        <v>580</v>
      </c>
      <c r="D53" s="18" t="s">
        <v>581</v>
      </c>
      <c r="E53">
        <v>410</v>
      </c>
      <c r="F53" t="s">
        <v>608</v>
      </c>
      <c r="G53">
        <v>12</v>
      </c>
      <c r="H53" s="19" t="s">
        <v>609</v>
      </c>
      <c r="I53" s="19" t="s">
        <v>610</v>
      </c>
      <c r="J53" t="s">
        <v>44</v>
      </c>
      <c r="K53" t="s">
        <v>87</v>
      </c>
      <c r="L53" s="14" t="s">
        <v>644</v>
      </c>
      <c r="P53" s="14" t="s">
        <v>841</v>
      </c>
    </row>
    <row r="54" spans="1:16" s="14" customFormat="1" ht="306" hidden="1"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841</v>
      </c>
    </row>
    <row r="55" spans="1:16" s="14" customFormat="1" ht="28" hidden="1" x14ac:dyDescent="0.15">
      <c r="A55" s="41">
        <v>1052</v>
      </c>
      <c r="B55" t="s">
        <v>30</v>
      </c>
      <c r="C55" t="s">
        <v>659</v>
      </c>
      <c r="D55" s="18" t="s">
        <v>243</v>
      </c>
      <c r="E55">
        <v>438</v>
      </c>
      <c r="F55" t="s">
        <v>254</v>
      </c>
      <c r="G55">
        <v>1</v>
      </c>
      <c r="H55" s="19" t="s">
        <v>660</v>
      </c>
      <c r="I55" s="19" t="s">
        <v>661</v>
      </c>
      <c r="J55" t="s">
        <v>44</v>
      </c>
      <c r="K55"/>
      <c r="P55" s="14" t="s">
        <v>841</v>
      </c>
    </row>
    <row r="56" spans="1:16" s="14" customFormat="1" ht="210" hidden="1" x14ac:dyDescent="0.15">
      <c r="A56" s="41">
        <v>1053</v>
      </c>
      <c r="B56" t="s">
        <v>662</v>
      </c>
      <c r="C56"/>
      <c r="D56" s="18"/>
      <c r="E56">
        <v>529</v>
      </c>
      <c r="F56" s="20" t="s">
        <v>665</v>
      </c>
      <c r="G56">
        <v>1</v>
      </c>
      <c r="H56" s="19" t="s">
        <v>663</v>
      </c>
      <c r="I56" s="19" t="s">
        <v>664</v>
      </c>
      <c r="J56" s="29" t="s">
        <v>44</v>
      </c>
      <c r="K56"/>
      <c r="O56" s="14" t="s">
        <v>725</v>
      </c>
      <c r="P56" s="14" t="s">
        <v>841</v>
      </c>
    </row>
    <row r="57" spans="1:16" s="14" customFormat="1" ht="293" hidden="1" x14ac:dyDescent="0.15">
      <c r="A57" s="41">
        <v>1054</v>
      </c>
      <c r="B57" s="19" t="s">
        <v>721</v>
      </c>
      <c r="C57" s="19"/>
      <c r="D57" s="21"/>
      <c r="E57" s="19"/>
      <c r="F57" s="20" t="s">
        <v>722</v>
      </c>
      <c r="G57"/>
      <c r="H57" s="19" t="s">
        <v>723</v>
      </c>
      <c r="I57" s="19"/>
      <c r="J57" s="19" t="s">
        <v>44</v>
      </c>
      <c r="K57" s="19"/>
      <c r="O57" s="14" t="s">
        <v>724</v>
      </c>
      <c r="P57" s="14" t="s">
        <v>841</v>
      </c>
    </row>
    <row r="58" spans="1:16" s="14" customFormat="1" ht="28" hidden="1" x14ac:dyDescent="0.15">
      <c r="A58" s="41">
        <v>1055</v>
      </c>
      <c r="B58" t="s">
        <v>285</v>
      </c>
      <c r="C58" t="s">
        <v>286</v>
      </c>
      <c r="D58" s="27" t="s">
        <v>287</v>
      </c>
      <c r="E58">
        <v>403</v>
      </c>
      <c r="F58" t="s">
        <v>564</v>
      </c>
      <c r="G58">
        <v>34</v>
      </c>
      <c r="H58" s="19" t="s">
        <v>730</v>
      </c>
      <c r="I58" s="19" t="s">
        <v>731</v>
      </c>
      <c r="J58" t="s">
        <v>47</v>
      </c>
      <c r="K58" t="s">
        <v>86</v>
      </c>
      <c r="M58" s="14" t="s">
        <v>777</v>
      </c>
      <c r="P58" s="14" t="s">
        <v>209</v>
      </c>
    </row>
    <row r="59" spans="1:16" s="14" customFormat="1" ht="28" hidden="1" x14ac:dyDescent="0.15">
      <c r="A59" s="41">
        <v>1056</v>
      </c>
      <c r="B59" t="s">
        <v>285</v>
      </c>
      <c r="C59" t="s">
        <v>286</v>
      </c>
      <c r="D59" s="27" t="s">
        <v>287</v>
      </c>
      <c r="E59">
        <v>406</v>
      </c>
      <c r="F59" t="s">
        <v>105</v>
      </c>
      <c r="G59">
        <v>7</v>
      </c>
      <c r="H59" s="19" t="s">
        <v>730</v>
      </c>
      <c r="I59" s="19" t="s">
        <v>732</v>
      </c>
      <c r="J59" t="s">
        <v>47</v>
      </c>
      <c r="K59" t="s">
        <v>86</v>
      </c>
      <c r="M59" s="14" t="s">
        <v>777</v>
      </c>
      <c r="P59" s="14" t="s">
        <v>209</v>
      </c>
    </row>
    <row r="60" spans="1:16" s="14" customFormat="1" ht="28" hidden="1" x14ac:dyDescent="0.15">
      <c r="A60" s="41">
        <v>1057</v>
      </c>
      <c r="B60" t="s">
        <v>285</v>
      </c>
      <c r="C60" t="s">
        <v>286</v>
      </c>
      <c r="D60" s="27" t="s">
        <v>287</v>
      </c>
      <c r="E60">
        <v>406</v>
      </c>
      <c r="F60" t="s">
        <v>105</v>
      </c>
      <c r="G60">
        <v>8</v>
      </c>
      <c r="H60" s="19" t="s">
        <v>730</v>
      </c>
      <c r="I60" s="19" t="s">
        <v>733</v>
      </c>
      <c r="J60" t="s">
        <v>47</v>
      </c>
      <c r="K60" t="s">
        <v>86</v>
      </c>
      <c r="M60" s="14" t="s">
        <v>777</v>
      </c>
      <c r="P60" s="14" t="s">
        <v>209</v>
      </c>
    </row>
    <row r="61" spans="1:16" s="14" customFormat="1" ht="56" hidden="1" x14ac:dyDescent="0.15">
      <c r="A61" s="41">
        <v>1058</v>
      </c>
      <c r="B61" t="s">
        <v>285</v>
      </c>
      <c r="C61" t="s">
        <v>286</v>
      </c>
      <c r="D61" s="27" t="s">
        <v>287</v>
      </c>
      <c r="E61">
        <v>410</v>
      </c>
      <c r="F61">
        <v>9.3000000000000007</v>
      </c>
      <c r="G61">
        <v>5</v>
      </c>
      <c r="H61" s="19" t="s">
        <v>734</v>
      </c>
      <c r="I61" s="19" t="s">
        <v>735</v>
      </c>
      <c r="J61" t="s">
        <v>47</v>
      </c>
      <c r="K61" t="s">
        <v>86</v>
      </c>
      <c r="M61" s="14" t="s">
        <v>777</v>
      </c>
      <c r="P61" s="14" t="s">
        <v>209</v>
      </c>
    </row>
    <row r="62" spans="1:16" s="14" customFormat="1" ht="14" hidden="1" x14ac:dyDescent="0.15">
      <c r="A62" s="41">
        <v>1059</v>
      </c>
      <c r="B62" t="s">
        <v>285</v>
      </c>
      <c r="C62" t="s">
        <v>286</v>
      </c>
      <c r="D62" s="27" t="s">
        <v>287</v>
      </c>
      <c r="E62">
        <v>410</v>
      </c>
      <c r="F62" t="s">
        <v>736</v>
      </c>
      <c r="G62">
        <v>8</v>
      </c>
      <c r="H62" s="19" t="s">
        <v>734</v>
      </c>
      <c r="I62" s="19" t="s">
        <v>737</v>
      </c>
      <c r="J62" t="s">
        <v>47</v>
      </c>
      <c r="K62" t="s">
        <v>86</v>
      </c>
      <c r="M62" s="14" t="s">
        <v>777</v>
      </c>
      <c r="P62" s="14" t="s">
        <v>209</v>
      </c>
    </row>
    <row r="63" spans="1:16" s="14" customFormat="1" ht="28" hidden="1" x14ac:dyDescent="0.15">
      <c r="A63" s="41">
        <v>1060</v>
      </c>
      <c r="B63" t="s">
        <v>285</v>
      </c>
      <c r="C63" t="s">
        <v>286</v>
      </c>
      <c r="D63" s="27" t="s">
        <v>287</v>
      </c>
      <c r="E63">
        <v>410</v>
      </c>
      <c r="F63" t="s">
        <v>608</v>
      </c>
      <c r="G63">
        <v>9</v>
      </c>
      <c r="H63" s="19" t="s">
        <v>734</v>
      </c>
      <c r="I63" s="19" t="s">
        <v>738</v>
      </c>
      <c r="J63" t="s">
        <v>47</v>
      </c>
      <c r="K63" t="s">
        <v>86</v>
      </c>
      <c r="M63" s="14" t="s">
        <v>777</v>
      </c>
      <c r="P63" s="14" t="s">
        <v>209</v>
      </c>
    </row>
    <row r="64" spans="1:16" s="14" customFormat="1" ht="28" hidden="1" x14ac:dyDescent="0.15">
      <c r="A64" s="41">
        <v>1061</v>
      </c>
      <c r="B64" t="s">
        <v>285</v>
      </c>
      <c r="C64" t="s">
        <v>286</v>
      </c>
      <c r="D64" s="27" t="s">
        <v>287</v>
      </c>
      <c r="E64">
        <v>410</v>
      </c>
      <c r="F64" t="s">
        <v>608</v>
      </c>
      <c r="G64">
        <v>10</v>
      </c>
      <c r="H64" s="19" t="s">
        <v>730</v>
      </c>
      <c r="I64" s="19" t="s">
        <v>739</v>
      </c>
      <c r="J64" t="s">
        <v>47</v>
      </c>
      <c r="K64" t="s">
        <v>86</v>
      </c>
      <c r="M64" s="14" t="s">
        <v>777</v>
      </c>
      <c r="P64" s="14" t="s">
        <v>209</v>
      </c>
    </row>
    <row r="65" spans="1:16" s="14" customFormat="1" ht="28" hidden="1" x14ac:dyDescent="0.15">
      <c r="A65" s="41">
        <v>1062</v>
      </c>
      <c r="B65" t="s">
        <v>285</v>
      </c>
      <c r="C65" t="s">
        <v>286</v>
      </c>
      <c r="D65" s="27" t="s">
        <v>287</v>
      </c>
      <c r="E65">
        <v>410</v>
      </c>
      <c r="F65" t="s">
        <v>608</v>
      </c>
      <c r="G65">
        <v>11.5</v>
      </c>
      <c r="H65" s="19" t="s">
        <v>730</v>
      </c>
      <c r="I65" s="19" t="s">
        <v>740</v>
      </c>
      <c r="J65" t="s">
        <v>47</v>
      </c>
      <c r="K65" t="s">
        <v>86</v>
      </c>
      <c r="M65" s="14" t="s">
        <v>777</v>
      </c>
      <c r="P65" s="14" t="s">
        <v>209</v>
      </c>
    </row>
    <row r="66" spans="1:16" s="14" customFormat="1" ht="28" hidden="1" x14ac:dyDescent="0.15">
      <c r="A66" s="41">
        <v>1063</v>
      </c>
      <c r="B66" t="s">
        <v>285</v>
      </c>
      <c r="C66" t="s">
        <v>286</v>
      </c>
      <c r="D66" s="27" t="s">
        <v>287</v>
      </c>
      <c r="E66">
        <v>410</v>
      </c>
      <c r="F66" t="s">
        <v>741</v>
      </c>
      <c r="G66">
        <v>19</v>
      </c>
      <c r="H66" s="19" t="s">
        <v>734</v>
      </c>
      <c r="I66" s="19" t="s">
        <v>742</v>
      </c>
      <c r="J66" t="s">
        <v>47</v>
      </c>
      <c r="K66" t="s">
        <v>86</v>
      </c>
      <c r="M66" s="14" t="s">
        <v>777</v>
      </c>
      <c r="P66" s="14" t="s">
        <v>209</v>
      </c>
    </row>
    <row r="67" spans="1:16" s="14" customFormat="1" ht="28" hidden="1" x14ac:dyDescent="0.15">
      <c r="A67" s="41">
        <v>1064</v>
      </c>
      <c r="B67" t="s">
        <v>285</v>
      </c>
      <c r="C67" t="s">
        <v>286</v>
      </c>
      <c r="D67" s="27" t="s">
        <v>287</v>
      </c>
      <c r="E67">
        <v>410</v>
      </c>
      <c r="F67" t="s">
        <v>741</v>
      </c>
      <c r="G67">
        <v>20.5</v>
      </c>
      <c r="H67" s="19" t="s">
        <v>730</v>
      </c>
      <c r="I67" s="19" t="s">
        <v>743</v>
      </c>
      <c r="J67" t="s">
        <v>47</v>
      </c>
      <c r="K67" t="s">
        <v>86</v>
      </c>
      <c r="M67" s="14" t="s">
        <v>777</v>
      </c>
      <c r="P67" s="14" t="s">
        <v>209</v>
      </c>
    </row>
    <row r="68" spans="1:16" s="14" customFormat="1" ht="28" hidden="1" x14ac:dyDescent="0.15">
      <c r="A68" s="41">
        <v>1065</v>
      </c>
      <c r="B68" t="s">
        <v>285</v>
      </c>
      <c r="C68" t="s">
        <v>286</v>
      </c>
      <c r="D68" s="27" t="s">
        <v>287</v>
      </c>
      <c r="E68">
        <v>411</v>
      </c>
      <c r="F68" t="s">
        <v>744</v>
      </c>
      <c r="G68">
        <v>8</v>
      </c>
      <c r="H68" s="19" t="s">
        <v>734</v>
      </c>
      <c r="I68" s="19" t="s">
        <v>745</v>
      </c>
      <c r="J68" t="s">
        <v>47</v>
      </c>
      <c r="K68" t="s">
        <v>86</v>
      </c>
      <c r="M68" s="14" t="s">
        <v>777</v>
      </c>
      <c r="P68" s="14" t="s">
        <v>209</v>
      </c>
    </row>
    <row r="69" spans="1:16" s="14" customFormat="1" ht="28" hidden="1" x14ac:dyDescent="0.15">
      <c r="A69" s="41">
        <v>1066</v>
      </c>
      <c r="B69" t="s">
        <v>285</v>
      </c>
      <c r="C69" t="s">
        <v>286</v>
      </c>
      <c r="D69" s="27" t="s">
        <v>287</v>
      </c>
      <c r="E69">
        <v>411</v>
      </c>
      <c r="F69" t="s">
        <v>744</v>
      </c>
      <c r="G69">
        <v>9</v>
      </c>
      <c r="H69" s="19" t="s">
        <v>730</v>
      </c>
      <c r="I69" s="19" t="s">
        <v>746</v>
      </c>
      <c r="J69" t="s">
        <v>47</v>
      </c>
      <c r="K69" t="s">
        <v>86</v>
      </c>
      <c r="M69" s="14" t="s">
        <v>777</v>
      </c>
      <c r="P69" s="14" t="s">
        <v>209</v>
      </c>
    </row>
    <row r="70" spans="1:16" s="14" customFormat="1" ht="28" hidden="1" x14ac:dyDescent="0.15">
      <c r="A70" s="41">
        <v>1067</v>
      </c>
      <c r="B70" t="s">
        <v>285</v>
      </c>
      <c r="C70" t="s">
        <v>286</v>
      </c>
      <c r="D70" s="27" t="s">
        <v>287</v>
      </c>
      <c r="E70">
        <v>411</v>
      </c>
      <c r="F70" t="s">
        <v>744</v>
      </c>
      <c r="G70">
        <v>10.5</v>
      </c>
      <c r="H70" s="19" t="s">
        <v>730</v>
      </c>
      <c r="I70" s="19" t="s">
        <v>747</v>
      </c>
      <c r="J70" t="s">
        <v>47</v>
      </c>
      <c r="K70" t="s">
        <v>86</v>
      </c>
      <c r="M70" s="14" t="s">
        <v>777</v>
      </c>
      <c r="P70" s="14" t="s">
        <v>209</v>
      </c>
    </row>
    <row r="71" spans="1:16" s="14" customFormat="1" ht="14" hidden="1" x14ac:dyDescent="0.15">
      <c r="A71" s="41">
        <v>1068</v>
      </c>
      <c r="B71" t="s">
        <v>285</v>
      </c>
      <c r="C71" t="s">
        <v>286</v>
      </c>
      <c r="D71" s="27" t="s">
        <v>287</v>
      </c>
      <c r="E71">
        <v>411</v>
      </c>
      <c r="F71" t="s">
        <v>748</v>
      </c>
      <c r="G71">
        <v>18</v>
      </c>
      <c r="H71" s="19" t="s">
        <v>734</v>
      </c>
      <c r="I71" s="19" t="s">
        <v>749</v>
      </c>
      <c r="J71" t="s">
        <v>47</v>
      </c>
      <c r="K71" t="s">
        <v>86</v>
      </c>
      <c r="M71" s="14" t="s">
        <v>777</v>
      </c>
      <c r="P71" s="14" t="s">
        <v>209</v>
      </c>
    </row>
    <row r="72" spans="1:16" s="14" customFormat="1" ht="126" hidden="1" x14ac:dyDescent="0.15">
      <c r="A72" s="41">
        <v>1069</v>
      </c>
      <c r="B72" t="s">
        <v>285</v>
      </c>
      <c r="C72" t="s">
        <v>286</v>
      </c>
      <c r="D72" s="27" t="s">
        <v>287</v>
      </c>
      <c r="E72">
        <v>411</v>
      </c>
      <c r="F72" t="s">
        <v>748</v>
      </c>
      <c r="G72" t="s">
        <v>750</v>
      </c>
      <c r="H72" s="19" t="s">
        <v>734</v>
      </c>
      <c r="I72" s="19" t="s">
        <v>751</v>
      </c>
      <c r="J72" t="s">
        <v>47</v>
      </c>
      <c r="K72" t="s">
        <v>86</v>
      </c>
      <c r="M72" s="14" t="s">
        <v>777</v>
      </c>
      <c r="P72" s="14" t="s">
        <v>209</v>
      </c>
    </row>
    <row r="73" spans="1:16" s="14" customFormat="1" ht="126" hidden="1" x14ac:dyDescent="0.15">
      <c r="A73" s="41">
        <v>1070</v>
      </c>
      <c r="B73" t="s">
        <v>285</v>
      </c>
      <c r="C73" t="s">
        <v>286</v>
      </c>
      <c r="D73" s="27" t="s">
        <v>287</v>
      </c>
      <c r="E73">
        <v>411</v>
      </c>
      <c r="F73" t="s">
        <v>748</v>
      </c>
      <c r="G73" t="s">
        <v>752</v>
      </c>
      <c r="H73" s="19" t="s">
        <v>734</v>
      </c>
      <c r="I73" s="19" t="s">
        <v>753</v>
      </c>
      <c r="J73" t="s">
        <v>47</v>
      </c>
      <c r="K73" t="s">
        <v>86</v>
      </c>
      <c r="M73" s="14" t="s">
        <v>777</v>
      </c>
      <c r="P73" s="14" t="s">
        <v>209</v>
      </c>
    </row>
    <row r="74" spans="1:16" s="14" customFormat="1" ht="28" hidden="1" x14ac:dyDescent="0.15">
      <c r="A74" s="41">
        <v>1071</v>
      </c>
      <c r="B74" t="s">
        <v>285</v>
      </c>
      <c r="C74" t="s">
        <v>286</v>
      </c>
      <c r="D74" s="27" t="s">
        <v>287</v>
      </c>
      <c r="E74">
        <v>412</v>
      </c>
      <c r="F74" t="s">
        <v>754</v>
      </c>
      <c r="G74">
        <v>1</v>
      </c>
      <c r="H74" s="19" t="s">
        <v>734</v>
      </c>
      <c r="I74" s="19" t="s">
        <v>755</v>
      </c>
      <c r="J74" t="s">
        <v>47</v>
      </c>
      <c r="K74" t="s">
        <v>86</v>
      </c>
      <c r="M74" s="14" t="s">
        <v>777</v>
      </c>
      <c r="P74" s="14" t="s">
        <v>209</v>
      </c>
    </row>
    <row r="75" spans="1:16" s="14" customFormat="1" ht="28" hidden="1" x14ac:dyDescent="0.15">
      <c r="A75" s="41">
        <v>1072</v>
      </c>
      <c r="B75" t="s">
        <v>285</v>
      </c>
      <c r="C75" t="s">
        <v>286</v>
      </c>
      <c r="D75" s="27" t="s">
        <v>287</v>
      </c>
      <c r="E75">
        <v>412</v>
      </c>
      <c r="F75" t="s">
        <v>754</v>
      </c>
      <c r="G75">
        <v>2</v>
      </c>
      <c r="H75" s="19" t="s">
        <v>734</v>
      </c>
      <c r="I75" s="19" t="s">
        <v>756</v>
      </c>
      <c r="J75" t="s">
        <v>47</v>
      </c>
      <c r="K75" t="s">
        <v>86</v>
      </c>
      <c r="M75" s="14" t="s">
        <v>777</v>
      </c>
      <c r="P75" s="14" t="s">
        <v>209</v>
      </c>
    </row>
    <row r="76" spans="1:16" s="14" customFormat="1" ht="42" hidden="1" x14ac:dyDescent="0.15">
      <c r="A76" s="41">
        <v>1073</v>
      </c>
      <c r="B76" t="s">
        <v>285</v>
      </c>
      <c r="C76" t="s">
        <v>286</v>
      </c>
      <c r="D76" s="27" t="s">
        <v>287</v>
      </c>
      <c r="E76">
        <v>412</v>
      </c>
      <c r="F76" t="s">
        <v>757</v>
      </c>
      <c r="G76" t="s">
        <v>758</v>
      </c>
      <c r="H76" s="19" t="s">
        <v>759</v>
      </c>
      <c r="I76" s="19" t="s">
        <v>760</v>
      </c>
      <c r="J76" t="s">
        <v>47</v>
      </c>
      <c r="K76" t="s">
        <v>86</v>
      </c>
      <c r="M76" s="14" t="s">
        <v>777</v>
      </c>
      <c r="P76" s="14" t="s">
        <v>209</v>
      </c>
    </row>
    <row r="77" spans="1:16" s="14" customFormat="1" ht="28" hidden="1" x14ac:dyDescent="0.15">
      <c r="A77" s="41">
        <v>1074</v>
      </c>
      <c r="B77" t="s">
        <v>285</v>
      </c>
      <c r="C77" t="s">
        <v>286</v>
      </c>
      <c r="D77" s="27" t="s">
        <v>287</v>
      </c>
      <c r="E77">
        <v>412</v>
      </c>
      <c r="F77" t="s">
        <v>761</v>
      </c>
      <c r="G77">
        <v>14</v>
      </c>
      <c r="H77" s="19" t="s">
        <v>734</v>
      </c>
      <c r="I77" s="19" t="s">
        <v>762</v>
      </c>
      <c r="J77" t="s">
        <v>47</v>
      </c>
      <c r="K77" t="s">
        <v>86</v>
      </c>
      <c r="M77" s="14" t="s">
        <v>777</v>
      </c>
      <c r="P77" s="14" t="s">
        <v>209</v>
      </c>
    </row>
    <row r="78" spans="1:16" s="14" customFormat="1" ht="28" hidden="1" x14ac:dyDescent="0.15">
      <c r="A78" s="41">
        <v>1075</v>
      </c>
      <c r="B78" t="s">
        <v>285</v>
      </c>
      <c r="C78" t="s">
        <v>286</v>
      </c>
      <c r="D78" s="27" t="s">
        <v>287</v>
      </c>
      <c r="E78">
        <v>412</v>
      </c>
      <c r="F78" t="s">
        <v>763</v>
      </c>
      <c r="G78">
        <v>17</v>
      </c>
      <c r="H78" s="19" t="s">
        <v>734</v>
      </c>
      <c r="I78" s="19" t="s">
        <v>762</v>
      </c>
      <c r="J78" t="s">
        <v>47</v>
      </c>
      <c r="K78" t="s">
        <v>86</v>
      </c>
      <c r="M78" s="14" t="s">
        <v>777</v>
      </c>
      <c r="P78" s="14" t="s">
        <v>209</v>
      </c>
    </row>
    <row r="79" spans="1:16" s="14" customFormat="1" ht="42" hidden="1" x14ac:dyDescent="0.15">
      <c r="A79" s="41">
        <v>1076</v>
      </c>
      <c r="B79" t="s">
        <v>285</v>
      </c>
      <c r="C79" t="s">
        <v>286</v>
      </c>
      <c r="D79" s="27" t="s">
        <v>287</v>
      </c>
      <c r="E79">
        <v>413</v>
      </c>
      <c r="F79" t="s">
        <v>764</v>
      </c>
      <c r="G79">
        <v>1</v>
      </c>
      <c r="H79" s="19" t="s">
        <v>734</v>
      </c>
      <c r="I79" s="19" t="s">
        <v>765</v>
      </c>
      <c r="J79" t="s">
        <v>47</v>
      </c>
      <c r="K79" t="s">
        <v>86</v>
      </c>
      <c r="M79" s="14" t="s">
        <v>777</v>
      </c>
      <c r="P79" s="14" t="s">
        <v>209</v>
      </c>
    </row>
    <row r="80" spans="1:16" s="14" customFormat="1" ht="28" hidden="1" x14ac:dyDescent="0.15">
      <c r="A80" s="41">
        <v>1077</v>
      </c>
      <c r="B80" t="s">
        <v>285</v>
      </c>
      <c r="C80" t="s">
        <v>286</v>
      </c>
      <c r="D80" s="27" t="s">
        <v>287</v>
      </c>
      <c r="E80">
        <v>413</v>
      </c>
      <c r="F80" t="s">
        <v>764</v>
      </c>
      <c r="G80">
        <v>2</v>
      </c>
      <c r="H80" s="19" t="s">
        <v>734</v>
      </c>
      <c r="I80" s="19" t="s">
        <v>766</v>
      </c>
      <c r="J80" t="s">
        <v>47</v>
      </c>
      <c r="K80" t="s">
        <v>86</v>
      </c>
      <c r="M80" s="14" t="s">
        <v>777</v>
      </c>
      <c r="P80" s="14" t="s">
        <v>209</v>
      </c>
    </row>
    <row r="81" spans="1:16" s="14" customFormat="1" ht="42" hidden="1" x14ac:dyDescent="0.15">
      <c r="A81" s="41">
        <v>1078</v>
      </c>
      <c r="B81" t="s">
        <v>285</v>
      </c>
      <c r="C81" t="s">
        <v>286</v>
      </c>
      <c r="D81" s="27" t="s">
        <v>287</v>
      </c>
      <c r="E81">
        <v>413</v>
      </c>
      <c r="F81" t="s">
        <v>767</v>
      </c>
      <c r="G81" t="s">
        <v>758</v>
      </c>
      <c r="H81" s="19" t="s">
        <v>759</v>
      </c>
      <c r="I81" s="19" t="s">
        <v>768</v>
      </c>
      <c r="J81" t="s">
        <v>47</v>
      </c>
      <c r="K81" t="s">
        <v>86</v>
      </c>
      <c r="M81" s="14" t="s">
        <v>777</v>
      </c>
      <c r="P81" s="14" t="s">
        <v>209</v>
      </c>
    </row>
    <row r="82" spans="1:16" s="14" customFormat="1" ht="28" hidden="1" x14ac:dyDescent="0.15">
      <c r="A82" s="41">
        <v>1079</v>
      </c>
      <c r="B82" t="s">
        <v>285</v>
      </c>
      <c r="C82" t="s">
        <v>286</v>
      </c>
      <c r="D82" s="27" t="s">
        <v>287</v>
      </c>
      <c r="E82">
        <v>413</v>
      </c>
      <c r="F82" t="s">
        <v>769</v>
      </c>
      <c r="G82">
        <v>14</v>
      </c>
      <c r="H82" s="19" t="s">
        <v>734</v>
      </c>
      <c r="I82" s="19" t="s">
        <v>766</v>
      </c>
      <c r="J82" t="s">
        <v>47</v>
      </c>
      <c r="K82" t="s">
        <v>86</v>
      </c>
      <c r="M82" s="14" t="s">
        <v>777</v>
      </c>
      <c r="P82" s="14" t="s">
        <v>209</v>
      </c>
    </row>
    <row r="83" spans="1:16" s="14" customFormat="1" ht="28" hidden="1" x14ac:dyDescent="0.15">
      <c r="A83" s="41">
        <v>1080</v>
      </c>
      <c r="B83" t="s">
        <v>285</v>
      </c>
      <c r="C83" t="s">
        <v>286</v>
      </c>
      <c r="D83" s="27" t="s">
        <v>287</v>
      </c>
      <c r="E83">
        <v>416</v>
      </c>
      <c r="F83" t="s">
        <v>770</v>
      </c>
      <c r="G83"/>
      <c r="H83" s="19" t="s">
        <v>730</v>
      </c>
      <c r="I83" s="19" t="s">
        <v>771</v>
      </c>
      <c r="J83" t="s">
        <v>47</v>
      </c>
      <c r="K83" t="s">
        <v>86</v>
      </c>
      <c r="M83" s="14" t="s">
        <v>777</v>
      </c>
      <c r="P83" s="14" t="s">
        <v>209</v>
      </c>
    </row>
    <row r="84" spans="1:16" s="14" customFormat="1" ht="42" hidden="1" x14ac:dyDescent="0.15">
      <c r="A84" s="41">
        <v>1081</v>
      </c>
      <c r="B84" t="s">
        <v>285</v>
      </c>
      <c r="C84" t="s">
        <v>286</v>
      </c>
      <c r="D84" s="27" t="s">
        <v>287</v>
      </c>
      <c r="E84">
        <v>636</v>
      </c>
      <c r="F84" t="s">
        <v>772</v>
      </c>
      <c r="G84">
        <v>29</v>
      </c>
      <c r="H84" s="19" t="s">
        <v>730</v>
      </c>
      <c r="I84" s="19" t="s">
        <v>773</v>
      </c>
      <c r="J84" t="s">
        <v>47</v>
      </c>
      <c r="K84" t="s">
        <v>86</v>
      </c>
      <c r="M84" s="14" t="s">
        <v>777</v>
      </c>
      <c r="P84" s="14" t="s">
        <v>209</v>
      </c>
    </row>
    <row r="85" spans="1:16" s="14" customFormat="1" ht="14" hidden="1" x14ac:dyDescent="0.15">
      <c r="A85" s="41">
        <v>1082</v>
      </c>
      <c r="B85" t="s">
        <v>285</v>
      </c>
      <c r="C85" t="s">
        <v>286</v>
      </c>
      <c r="D85" s="27" t="s">
        <v>287</v>
      </c>
      <c r="E85">
        <v>43</v>
      </c>
      <c r="F85">
        <v>3.2</v>
      </c>
      <c r="G85">
        <v>16</v>
      </c>
      <c r="H85" s="19" t="s">
        <v>774</v>
      </c>
      <c r="I85" s="19" t="s">
        <v>775</v>
      </c>
      <c r="J85" t="s">
        <v>44</v>
      </c>
      <c r="K85" t="s">
        <v>86</v>
      </c>
      <c r="P85" s="14" t="s">
        <v>841</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841</v>
      </c>
      <c r="P1048576" s="15" t="s">
        <v>841</v>
      </c>
    </row>
  </sheetData>
  <autoFilter ref="A2:P85" xr:uid="{C8AAA3F7-5DC9-3F44-9BB9-B1902936D85F}">
    <filterColumn colId="12">
      <filters>
        <filter val="Reject"/>
        <filter val="Revised"/>
      </filters>
    </filterColumn>
    <filterColumn colId="15">
      <filters>
        <filter val="O"/>
        <filter val="v"/>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2019-01-16T04:06:42Z</dcterms:modified>
</cp:coreProperties>
</file>