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9924E40B-3B8F-1C40-BE9B-32E714B5F527}" xr6:coauthVersionLast="40" xr6:coauthVersionMax="40" xr10:uidLastSave="{00000000-0000-0000-0000-000000000000}"/>
  <bookViews>
    <workbookView xWindow="280" yWindow="4100" windowWidth="38400" windowHeight="19540" activeTab="3"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<sst xmlns="http://schemas.openxmlformats.org/spreadsheetml/2006/main" count="3489" uniqueCount="885">
  <si>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</si>
  <si>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</si>
  <si>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</si>
  <si>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</si>
  <si>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</si>
  <si>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</si>
  <si>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</si>
  <si>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</si>
  <si>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</si>
  <si>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</si>
  <si>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</si>
  <si>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</si>
  <si>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</si>
  <si>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</si>
  <si>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</si>
  <si>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</si>
  <si>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</si>
  <si>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</si>
  <si>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</si>
  <si>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</si>
  <si>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</si>
  <si>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</si>
  <si>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</si>
  <si>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</si>
  <si>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</si>
  <si>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</si>
  <si>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</si>
  <si>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</si>
  <si>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</si>
  <si>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</si>
  <si>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</si>
  <si>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</si>
  <si>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</si>
  <si>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</si>
  <si>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</si>
  <si>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</si>
  <si>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</si>
  <si>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</si>
  <si>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</si>
  <si>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</si>
  <si>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</si>
  <si>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</si>
  <si>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</si>
  <si>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</si>
  <si>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</si>
  <si>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</si>
  <si>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</si>
  <si>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</si>
  <si>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</si>
  <si>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</si>
  <si>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</si>
  <si>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</si>
  <si>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</si>
  <si>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</si>
  <si>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</si>
  <si>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</si>
  <si>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</si>
  <si>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</si>
  <si>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</si>
  <si>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</si>
  <si>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</si>
  <si>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</si>
  <si>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</si>
  <si>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</si>
  <si>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</si>
  <si>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</si>
  <si>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</si>
  <si>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</si>
  <si>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</si>
  <si>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</si>
  <si>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</si>
  <si>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</si>
  <si>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</si>
  <si>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</si>
  <si>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</si>
  <si>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</si>
  <si>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</si>
  <si>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</si>
  <si>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</si>
  <si>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</si>
  <si>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</si>
  <si>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</si>
  <si>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</si>
  <si>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</si>
  <si>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</si>
  <si>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</si>
  <si>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</si>
  <si>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</si>
  <si>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</si>
  <si>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</si>
  <si>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</si>
  <si>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</si>
  <si>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</si>
  <si>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</si>
  <si>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</si>
  <si>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</si>
  <si>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</si>
  <si>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</si>
  <si>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</si>
  <si>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</si>
  <si>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</si>
  <si>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</si>
  <si>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</si>
  <si>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</si>
  <si>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</si>
  <si>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</si>
  <si>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</si>
  <si>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</si>
  <si>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</si>
  <si>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</si>
  <si>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</si>
  <si>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</si>
  <si>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</si>
  <si>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</si>
  <si>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</si>
  <si>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</si>
  <si>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</si>
  <si>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</si>
  <si>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</si>
  <si>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</si>
  <si>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</si>
  <si>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</si>
  <si>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</si>
  <si>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</si>
  <si>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</si>
  <si>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</si>
  <si>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</si>
  <si>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</si>
  <si>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</si>
  <si>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</si>
  <si>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</si>
  <si>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</si>
  <si>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</si>
  <si>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</si>
  <si>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</si>
  <si>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</si>
  <si>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</si>
  <si>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</si>
  <si>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</si>
  <si>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</si>
  <si>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</si>
  <si>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</si>
  <si>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</si>
  <si>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</si>
  <si>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</si>
  <si>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</si>
  <si>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</si>
  <si>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</si>
  <si>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</si>
  <si>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</si>
  <si>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</si>
  <si>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</si>
  <si>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</si>
  <si>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</si>
  <si>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</si>
  <si>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</si>
  <si>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</si>
  <si>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</si>
  <si>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</si>
  <si>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</si>
  <si>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</si>
  <si>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</si>
  <si>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</si>
  <si>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</si>
  <si>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</si>
  <si>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</si>
  <si>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</si>
  <si>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</si>
  <si>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</si>
  <si>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</si>
  <si>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</si>
  <si>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</si>
  <si>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</si>
  <si>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</si>
  <si>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</si>
  <si>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</si>
  <si>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</si>
  <si>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</si>
  <si>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</si>
  <si>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</si>
  <si>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</si>
  <si>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</si>
  <si>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</si>
  <si>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</si>
  <si>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</si>
  <si>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</si>
  <si>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</si>
  <si>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</si>
  <si>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</si>
  <si>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</si>
  <si>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</si>
  <si>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</si>
  <si>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</si>
  <si>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</si>
  <si>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</si>
  <si>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</si>
  <si>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</si>
  <si>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</si>
  <si>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</si>
  <si>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</si>
  <si>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</si>
  <si>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</si>
  <si>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</si>
  <si>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</si>
  <si>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</si>
  <si>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</si>
  <si>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</si>
  <si>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</si>
  <si>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</si>
  <si>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</si>
  <si>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</si>
  <si>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</si>
  <si>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</si>
  <si>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</si>
  <si>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</si>
  <si>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</si>
  <si>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</si>
  <si>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</si>
  <si>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</si>
  <si>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</si>
  <si>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</si>
  <si>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</si>
  <si>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</si>
  <si>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</si>
  <si>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</si>
  <si>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</si>
  <si>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</si>
  <si>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</si>
  <si>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</si>
  <si>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</si>
  <si>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</si>
  <si>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</si>
  <si>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</si>
  <si>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</si>
  <si>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</si>
  <si>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</si>
  <si>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</si>
  <si>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</si>
  <si>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</si>
  <si>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</si>
  <si>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</si>
  <si>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</si>
  <si>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</si>
  <si>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</si>
  <si>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</si>
  <si>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</si>
  <si>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</si>
  <si>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</si>
  <si>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</si>
  <si>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</si>
  <si>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</si>
  <si>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</si>
  <si>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</si>
  <si>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</si>
  <si>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</si>
  <si>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</si>
  <si>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</si>
  <si>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</si>
  <si>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</si>
  <si>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</si>
  <si>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</si>
  <si>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</si>
  <si>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</si>
  <si>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</si>
  <si>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</si>
  <si>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</si>
  <si>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</si>
  <si>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</si>
  <si>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</si>
  <si>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</si>
  <si>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</si>
  <si>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</si>
  <si>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</si>
  <si>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</si>
  <si>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</si>
  <si>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</si>
  <si>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</si>
  <si>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</si>
  <si>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</si>
  <si>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</si>
  <si>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</si>
  <si>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</si>
  <si>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</si>
  <si>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</si>
  <si>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</si>
  <si>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</si>
  <si>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</si>
  <si>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</si>
  <si>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</si>
  <si>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</si>
  <si>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</si>
  <si>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</si>
  <si>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</si>
  <si>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</si>
  <si>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</si>
  <si>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</si>
  <si>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</si>
  <si>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</si>
  <si>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</si>
  <si>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</si>
  <si>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</si>
  <si>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</si>
  <si>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</si>
  <si>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</si>
  <si>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</si>
  <si>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</si>
  <si>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</si>
  <si>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</si>
  <si>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</si>
  <si>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</si>
  <si>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</si>
  <si>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</si>
  <si>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</si>
  <si>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</si>
  <si>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</si>
  <si>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</si>
  <si>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</si>
  <si>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</si>
  <si>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</si>
  <si>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</si>
  <si>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</si>
  <si>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</si>
  <si>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</si>
  <si>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</si>
  <si>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</si>
  <si>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</si>
  <si>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</si>
  <si>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</si>
  <si>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</si>
  <si>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</si>
  <si>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</si>
  <si>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</si>
  <si>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</si>
  <si>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</si>
  <si>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</si>
  <si>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</si>
  <si>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</si>
  <si>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</si>
  <si>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</si>
  <si>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</si>
  <si>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</si>
  <si>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</si>
  <si>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</si>
  <si>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</si>
  <si>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</si>
  <si>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</si>
  <si>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</si>
  <si>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</si>
  <si>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</si>
  <si>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</si>
  <si>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</si>
  <si>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</si>
  <si>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</si>
  <si>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</si>
  <si>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</si>
  <si>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</si>
  <si>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</si>
  <si>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</si>
  <si>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</si>
  <si>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</si>
  <si>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</si>
  <si>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</si>
  <si>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</si>
  <si>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</si>
  <si>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</si>
  <si>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</si>
  <si>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</si>
  <si>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</si>
  <si>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</si>
  <si>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</si>
  <si>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</si>
  <si>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</si>
  <si>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</si>
  <si>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</si>
  <si>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</si>
  <si>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</si>
  <si>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</si>
  <si>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</si>
  <si>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</si>
  <si>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</si>
  <si>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</si>
  <si>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</si>
  <si>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</si>
  <si>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</si>
  <si>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</si>
  <si>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</si>
  <si>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</si>
  <si>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</si>
  <si>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</si>
  <si>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</si>
  <si>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</si>
  <si>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</si>
  <si>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</si>
  <si>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</si>
  <si>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</si>
  <si>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</si>
  <si>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</si>
  <si>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</si>
  <si>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</si>
  <si>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</si>
  <si>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</si>
  <si>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</si>
  <si>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</si>
  <si>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</si>
  <si>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</si>
  <si>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</si>
  <si>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</si>
  <si>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</si>
  <si>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</si>
  <si>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</si>
  <si>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</si>
  <si>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</si>
  <si>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</si>
  <si>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</si>
  <si>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</si>
  <si>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</si>
  <si>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</si>
  <si>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</si>
  <si>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</si>
  <si>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</si>
  <si>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</si>
  <si>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</si>
  <si>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</si>
  <si>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</si>
  <si>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</si>
  <si>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</si>
  <si>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</si>
  <si>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</si>
  <si>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</si>
  <si>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</si>
  <si>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</si>
  <si>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</si>
  <si>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</si>
  <si>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</si>
  <si>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</si>
  <si>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</si>
  <si>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</si>
  <si>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</si>
  <si>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</si>
  <si>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</si>
  <si>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</si>
  <si>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</si>
  <si>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</si>
  <si>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</si>
  <si>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</si>
  <si>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</si>
  <si>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</si>
  <si>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</si>
  <si>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</si>
  <si>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</si>
  <si>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</si>
  <si>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</si>
  <si>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</si>
  <si>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</si>
  <si>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</si>
  <si>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</si>
  <si>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</si>
  <si>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</si>
  <si>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</si>
  <si>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</si>
  <si>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</si>
  <si>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</si>
  <si>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</si>
  <si>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</si>
  <si>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</si>
  <si>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</si>
  <si>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</si>
  <si>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</si>
  <si>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</si>
  <si>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</si>
  <si>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</si>
  <si>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</si>
  <si>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</si>
  <si>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</si>
  <si>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</si>
  <si>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</si>
  <si>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</si>
  <si>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</si>
  <si>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</si>
  <si>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</si>
  <si>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</si>
  <si>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</si>
  <si>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</si>
  <si>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</si>
  <si>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</si>
  <si>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</si>
  <si>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</si>
  <si>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</si>
  <si>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</si>
  <si>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</si>
  <si>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</si>
  <si>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</si>
  <si>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</si>
  <si>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</si>
  <si>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</si>
  <si>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</si>
  <si>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</si>
  <si>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</si>
  <si>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</si>
  <si>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</si>
  <si>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</si>
  <si>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</si>
  <si>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</si>
  <si>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</si>
  <si>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</si>
  <si>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</si>
  <si>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</si>
  <si>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</si>
  <si>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</si>
  <si>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</si>
  <si>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</si>
  <si>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</si>
  <si>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</si>
  <si>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</si>
  <si>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</si>
  <si>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</si>
  <si>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</si>
  <si>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</si>
  <si>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</si>
  <si>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</si>
  <si>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</si>
  <si>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</si>
  <si>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</si>
  <si>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</si>
  <si>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</si>
  <si>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</si>
  <si>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</si>
  <si>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</si>
  <si>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</si>
  <si>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</si>
  <si>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</si>
  <si>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</si>
  <si>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</si>
  <si>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</si>
  <si>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</si>
  <si>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</si>
  <si>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</si>
  <si>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</si>
  <si>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</si>
  <si>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</si>
  <si>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</si>
  <si>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</si>
  <si>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</si>
  <si>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</si>
  <si>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</si>
  <si>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</si>
  <si>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</si>
  <si>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</si>
  <si>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</si>
  <si>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</si>
  <si>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</si>
  <si>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</si>
  <si>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</si>
  <si>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</si>
  <si>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</si>
  <si>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</si>
  <si>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</si>
  <si>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</si>
  <si>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</si>
  <si>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</si>
  <si>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</si>
  <si>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</si>
  <si>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</si>
  <si>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</si>
  <si>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</si>
  <si>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</si>
  <si>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</si>
  <si>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</si>
  <si>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</si>
  <si>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</si>
  <si>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</si>
  <si>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</si>
  <si>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</si>
  <si>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</si>
  <si>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</si>
  <si>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</si>
  <si>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</si>
  <si>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</si>
  <si>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</si>
  <si>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</si>
  <si>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</si>
  <si>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</si>
  <si>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</si>
  <si>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</si>
  <si>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</si>
  <si>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</si>
  <si>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</si>
  <si>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</si>
  <si>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</si>
  <si>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</si>
  <si>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</si>
  <si>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</si>
  <si>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</si>
  <si>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</si>
  <si>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</si>
  <si>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</si>
  <si>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</si>
  <si>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</si>
  <si>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</si>
  <si>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</si>
  <si>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</si>
  <si>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</si>
  <si>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</si>
  <si>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</si>
  <si>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</si>
  <si>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</si>
  <si>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</si>
  <si>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</si>
  <si>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</si>
  <si>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</si>
  <si>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</si>
  <si>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</si>
  <si>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</si>
  <si>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</si>
  <si>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</si>
  <si>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</si>
  <si>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</si>
  <si>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</si>
  <si>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</si>
  <si>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</si>
  <si>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</si>
  <si>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</si>
  <si>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</si>
  <si>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</si>
  <si>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</si>
  <si>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</si>
  <si>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</si>
  <si>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</si>
  <si>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</si>
  <si>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</si>
  <si>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</si>
  <si>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</si>
  <si>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</si>
  <si>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</si>
  <si>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</si>
  <si>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</si>
  <si>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</si>
  <si>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</si>
  <si>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</si>
  <si>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</si>
  <si>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</si>
  <si>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</si>
  <si>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</si>
  <si>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</si>
  <si>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</si>
  <si>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</si>
  <si>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</si>
  <si>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</si>
  <si>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</si>
  <si>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</si>
  <si>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</si>
  <si>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</si>
  <si>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</si>
  <si>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</si>
  <si>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</si>
  <si>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</si>
  <si>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</si>
  <si>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</si>
  <si>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</si>
  <si>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</si>
  <si>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</si>
  <si>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</si>
  <si>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</si>
  <si>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</si>
  <si>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</si>
  <si>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</si>
  <si>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</si>
  <si>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</si>
  <si>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</si>
  <si>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</si>
  <si>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</si>
  <si>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</si>
  <si>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</si>
  <si>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</si>
  <si>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</si>
  <si>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</si>
  <si>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</si>
  <si>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</si>
  <si>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</si>
  <si>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</si>
  <si>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</si>
  <si>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</si>
  <si>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</si>
  <si>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</si>
  <si>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</si>
  <si>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</si>
  <si>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</si>
  <si>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</si>
  <si>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</si>
  <si>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</si>
  <si>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</si>
  <si>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</si>
  <si>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</si>
  <si>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</si>
  <si>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</si>
  <si>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</si>
  <si>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</si>
  <si>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</si>
  <si>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</si>
  <si>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</si>
  <si>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</si>
  <si>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</si>
  <si>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</si>
  <si>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</si>
  <si>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</si>
  <si>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</si>
  <si>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</si>
  <si>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</si>
  <si>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</si>
  <si>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</si>
  <si>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</si>
  <si>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</si>
  <si>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</si>
  <si>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</si>
  <si>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</si>
  <si>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</si>
  <si>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</si>
  <si>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</si>
  <si>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</si>
  <si>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</si>
  <si>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</si>
  <si>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</si>
  <si>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</si>
  <si>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</si>
  <si>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</si>
  <si>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</si>
  <si>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</si>
  <si>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</si>
  <si>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</si>
  <si>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</si>
  <si>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</si>
  <si>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</si>
  <si>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</si>
  <si>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</si>
  <si>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</si>
  <si>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</si>
  <si>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</si>
  <si>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</si>
  <si>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</si>
  <si>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</si>
  <si>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</si>
  <si>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</si>
  <si>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</si>
  <si>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</si>
  <si>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</si>
  <si>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</si>
  <si>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</si>
  <si>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</si>
  <si>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</si>
  <si>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</si>
  <si>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</si>
  <si>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</si>
  <si>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</si>
  <si>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</si>
  <si>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</si>
  <si>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</si>
  <si>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</si>
  <si>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</si>
  <si>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</si>
  <si>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</si>
  <si>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</si>
  <si>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</si>
  <si>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</si>
  <si>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</si>
  <si>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</si>
  <si>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</si>
  <si>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</si>
  <si>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</si>
  <si>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</si>
  <si>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</si>
  <si>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</si>
  <si>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</si>
  <si>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</si>
  <si>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</si>
  <si>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</si>
  <si>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</si>
  <si>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</si>
  <si>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</si>
  <si>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</si>
  <si>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</si>
  <si>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</si>
  <si>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</si>
  <si>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</si>
  <si>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</si>
  <si>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</si>
  <si>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</si>
  <si>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</si>
  <si>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</si>
  <si>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</si>
  <si>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</si>
  <si>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</si>
  <si>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</si>
  <si>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</si>
  <si>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</si>
  <si>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</si>
  <si>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</si>
  <si>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</si>
  <si>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</si>
  <si>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</si>
  <si>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</si>
  <si>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</si>
  <si>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</si>
  <si>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</si>
  <si>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</si>
  <si>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</si>
  <si>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</si>
  <si>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</si>
  <si>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</si>
  <si>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</si>
  <si>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</si>
  <si>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</si>
  <si>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</si>
  <si>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</si>
  <si>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</si>
  <si>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</si>
  <si>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</si>
  <si>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</si>
  <si>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</si>
  <si>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</si>
  <si>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</si>
  <si>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</si>
  <si>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</si>
  <si>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</si>
  <si>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</si>
  <si>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</si>
  <si>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</si>
  <si>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</si>
  <si>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</si>
  <si>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</si>
  <si>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</si>
  <si>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</si>
  <si>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</si>
  <si>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</si>
  <si>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</si>
  <si>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</si>
  <si>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</si>
  <si>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</si>
  <si>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</si>
  <si>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</si>
  <si>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</si>
  <si>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</si>
  <si>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</si>
  <si>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</si>
  <si>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</si>
  <si>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</si>
  <si>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</si>
  <si>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</si>
  <si>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</si>
  <si>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</si>
  <si>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</si>
  <si>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</si>
  <si>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</si>
  <si>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</si>
  <si>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</si>
  <si>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</si>
  <si>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</si>
  <si>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</si>
  <si>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</si>
  <si>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</si>
  <si>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</si>
  <si>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</si>
  <si>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</si>
  <si>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</si>
  <si>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</si>
  <si>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</si>
  <si>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</si>
  <si>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</si>
  <si>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</si>
  <si>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This information is outside the scope of the IEEE 802.15.4 standard and would be supplied by an application using 15.4</t>
  </si>
  <si>
    <t>See CID 86 -   Change the sentence to "A time source neighbor is another device for which the macLinkTimekeeping is TRUE in the macLinkTable of that link."</t>
  </si>
  <si>
    <t>The term network time is referring to the ASN.  The referenced sentence must stay.</t>
  </si>
  <si>
    <t>Ruben Salazar</t>
  </si>
  <si>
    <t>Receiver records the timestamp when it receives the start symbol of the frame where frame is as defined in Section 3.1</t>
  </si>
  <si>
    <t>The behaviour is already described in 6.7.4.3
Page 115 lines 15-19</t>
  </si>
  <si>
    <t xml:space="preserve"> </t>
  </si>
  <si>
    <t>Ask Hubert.Mis@nordicsemi.no for specific replacement text</t>
  </si>
  <si>
    <t>the first symbol of the frame where frame is as defined in Section 3.1</t>
  </si>
  <si>
    <t>Ask jonhui@google.com for specific replacement text</t>
  </si>
  <si>
    <t>Agree with the comment, however, we need replacement text</t>
  </si>
  <si>
    <t>Send to Jonathan, CC Hubert/Ciaran to ask for a unified fix from Thread Group</t>
  </si>
  <si>
    <t xml:space="preserve"> Each unsynchronized CSL transmission of a payload frame is preceded with a sequence of wake-up frames (wake-up
sequence). Any synchronized CSL transmission of a payload frame may be preceded with an optional sequence of wake-up frames.'</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</si>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</sst>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5">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topLeftCell="A3" zoomScale="130" zoomScaleNormal="130" workbookViewId="0">
      <selection activeCell="I17" sqref="I17"/>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830</v>
      </c>
      <c r="C5" s="64"/>
      <c r="D5" s="64"/>
      <c r="E5" s="65"/>
      <c r="G5" s="63" t="s">
        <v>831</v>
      </c>
      <c r="H5" s="64"/>
      <c r="I5" s="64"/>
      <c r="J5" s="65"/>
      <c r="L5" s="63" t="s">
        <v>835</v>
      </c>
      <c r="M5" s="64"/>
      <c r="N5" s="65"/>
    </row>
    <row r="6" spans="2:14" ht="14" thickBot="1" x14ac:dyDescent="0.2">
      <c r="B6" s="47"/>
      <c r="C6" s="48" t="s">
        <v>824</v>
      </c>
      <c r="D6" s="48" t="s">
        <v>825</v>
      </c>
      <c r="E6" s="49" t="s">
        <v>829</v>
      </c>
      <c r="G6" s="47"/>
      <c r="H6" s="50" t="s">
        <v>824</v>
      </c>
      <c r="I6" s="50" t="s">
        <v>825</v>
      </c>
      <c r="J6" s="51" t="s">
        <v>829</v>
      </c>
      <c r="L6" s="47"/>
      <c r="M6" s="48" t="s">
        <v>824</v>
      </c>
      <c r="N6" s="49" t="s">
        <v>825</v>
      </c>
    </row>
    <row r="7" spans="2:14" x14ac:dyDescent="0.15">
      <c r="B7" s="44" t="s">
        <v>826</v>
      </c>
      <c r="C7" s="45">
        <f>COUNTIFS('LB150 Comments'!J2:J300, "E",'LB150 Comments'!M2:M300, "Accept")</f>
        <v>39</v>
      </c>
      <c r="D7" s="45">
        <f>COUNTIFS('LB150 Comments'!J2:J300, "T",'LB150 Comments'!M2:M300,"Accept")</f>
        <v>19</v>
      </c>
      <c r="E7" s="46">
        <f>SUM(C7:D7)</f>
        <v>58</v>
      </c>
      <c r="G7" s="44" t="s">
        <v>826</v>
      </c>
      <c r="H7" s="45">
        <f>COUNTIFS('Rogue Comments'!J2:J100, "E", 'Rogue Comments'!M2:M100, "Accept")</f>
        <v>35</v>
      </c>
      <c r="I7" s="45">
        <f>COUNTIFS('Rogue Comments'!J2:J100, "T", 'Rogue Comments'!M2:M100, "Accept")</f>
        <v>2</v>
      </c>
      <c r="J7" s="46">
        <f>SUM(H7:I7)</f>
        <v>37</v>
      </c>
      <c r="L7" s="44" t="s">
        <v>826</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46</v>
      </c>
      <c r="E8" s="46">
        <f t="shared" ref="E8:E13" si="1">SUM(C8:D8)</f>
        <v>55</v>
      </c>
      <c r="G8" s="44" t="s">
        <v>672</v>
      </c>
      <c r="H8" s="45">
        <f>COUNTIFS('Rogue Comments'!J2:J101, "E", 'Rogue Comments'!M2:M101, "Revised")</f>
        <v>1</v>
      </c>
      <c r="I8" s="45">
        <f>COUNTIFS('Rogue Comments'!J2:J101, "T", 'Rogue Comments'!M2:M101, "Revised")</f>
        <v>7</v>
      </c>
      <c r="J8" s="46">
        <f t="shared" ref="J8:J13" si="2">SUM(H8:I8)</f>
        <v>8</v>
      </c>
      <c r="L8" s="44" t="s">
        <v>672</v>
      </c>
      <c r="M8" s="45">
        <f t="shared" si="0"/>
        <v>10</v>
      </c>
      <c r="N8" s="46">
        <f t="shared" si="0"/>
        <v>53</v>
      </c>
    </row>
    <row r="9" spans="2:14" x14ac:dyDescent="0.15">
      <c r="B9" s="44" t="s">
        <v>827</v>
      </c>
      <c r="C9" s="45">
        <f>COUNTIFS('LB150 Comments'!J3:J237,"E",'LB150 Comments'!M3:M237,"Reject")</f>
        <v>10</v>
      </c>
      <c r="D9" s="45">
        <f>COUNTIFS('LB150 Comments'!J3:J237,"T",'LB150 Comments'!M3:M237,"Reject")</f>
        <v>10</v>
      </c>
      <c r="E9" s="46">
        <f t="shared" si="1"/>
        <v>20</v>
      </c>
      <c r="G9" s="44" t="s">
        <v>827</v>
      </c>
      <c r="H9" s="45">
        <f>COUNTIFS('Rogue Comments'!J2:J102, "E", 'Rogue Comments'!M2:M102, "Reject")</f>
        <v>1</v>
      </c>
      <c r="I9" s="45">
        <f>COUNTIFS('Rogue Comments'!J2:J102, "T", 'Rogue Comments'!M2:M102, "Reject")</f>
        <v>6</v>
      </c>
      <c r="J9" s="46">
        <f t="shared" si="2"/>
        <v>7</v>
      </c>
      <c r="L9" s="44" t="s">
        <v>827</v>
      </c>
      <c r="M9" s="45">
        <f t="shared" si="0"/>
        <v>11</v>
      </c>
      <c r="N9" s="46">
        <f t="shared" si="0"/>
        <v>16</v>
      </c>
    </row>
    <row r="10" spans="2:14" x14ac:dyDescent="0.15">
      <c r="B10" s="44" t="s">
        <v>828</v>
      </c>
      <c r="C10" s="45">
        <f>COUNTIFS('LB150 Comments'!J3:J237,"E",'LB150 Comments'!M3:M237,"Withdrawn")</f>
        <v>0</v>
      </c>
      <c r="D10" s="45">
        <f>COUNTIFS('LB150 Comments'!J3:J237,"T",'LB150 Comments'!M3:M237,"Withdrawn")</f>
        <v>0</v>
      </c>
      <c r="E10" s="46">
        <f t="shared" si="1"/>
        <v>0</v>
      </c>
      <c r="G10" s="44" t="s">
        <v>828</v>
      </c>
      <c r="H10" s="45">
        <f>COUNTIFS('Rogue Comments'!J2:J103, "E", 'Rogue Comments'!M2:M103, "Withdrawn")</f>
        <v>0</v>
      </c>
      <c r="I10" s="45">
        <f>COUNTIFS('Rogue Comments'!J2:J103, "T", 'Rogue Comments'!M2:M103, "Withdrawn")</f>
        <v>0</v>
      </c>
      <c r="J10" s="46">
        <f t="shared" si="2"/>
        <v>0</v>
      </c>
      <c r="L10" s="44" t="s">
        <v>828</v>
      </c>
      <c r="M10" s="45">
        <f t="shared" si="0"/>
        <v>0</v>
      </c>
      <c r="N10" s="46">
        <f t="shared" si="0"/>
        <v>0</v>
      </c>
    </row>
    <row r="11" spans="2:14" x14ac:dyDescent="0.15">
      <c r="B11" s="44" t="s">
        <v>719</v>
      </c>
      <c r="C11" s="45">
        <f>COUNTIFS('LB150 Comments'!J3:J237,"E",'LB150 Comments'!M3:M237,"Defer")</f>
        <v>0</v>
      </c>
      <c r="D11" s="55">
        <f>COUNTIFS('LB150 Comments'!J3:J237,"T",'LB150 Comments'!M3:M237,"Defer")</f>
        <v>51</v>
      </c>
      <c r="E11" s="46">
        <f t="shared" si="1"/>
        <v>51</v>
      </c>
      <c r="G11" s="44" t="s">
        <v>719</v>
      </c>
      <c r="H11" s="45">
        <f>COUNTIFS('Rogue Comments'!J2:J104, "E", 'Rogue Comments'!M2:M104, "Defer")</f>
        <v>0</v>
      </c>
      <c r="I11" s="55">
        <f>COUNTIFS('Rogue Comments'!J2:J104, "T", 'Rogue Comments'!M2:M104, "Defer")</f>
        <v>18</v>
      </c>
      <c r="J11" s="46">
        <f t="shared" si="2"/>
        <v>18</v>
      </c>
      <c r="L11" s="44" t="s">
        <v>719</v>
      </c>
      <c r="M11" s="45">
        <f t="shared" si="0"/>
        <v>0</v>
      </c>
      <c r="N11" s="56">
        <f t="shared" si="0"/>
        <v>69</v>
      </c>
    </row>
    <row r="12" spans="2:14" ht="14" thickBot="1" x14ac:dyDescent="0.2">
      <c r="B12" s="44" t="s">
        <v>834</v>
      </c>
      <c r="C12" s="45">
        <f>COUNTIFS('LB150 Comments'!J3:J237,"E",'LB150 Comments'!M3:M237,"")</f>
        <v>50</v>
      </c>
      <c r="D12" s="45">
        <f>COUNTIFS('LB150 Comments'!J3:J237,"T",'LB150 Comments'!M3:M237,"")</f>
        <v>0</v>
      </c>
      <c r="E12" s="46">
        <f t="shared" si="1"/>
        <v>50</v>
      </c>
      <c r="G12" s="44" t="s">
        <v>834</v>
      </c>
      <c r="H12" s="45">
        <f>COUNTIFS('Rogue Comments'!J2:J105, "E", 'Rogue Comments'!M2:M105, "")</f>
        <v>0</v>
      </c>
      <c r="I12" s="55">
        <f>COUNTIFS('Rogue Comments'!J2:J105, "T", 'Rogue Comments'!M2:M105, "")</f>
        <v>13</v>
      </c>
      <c r="J12" s="46">
        <f t="shared" si="2"/>
        <v>13</v>
      </c>
      <c r="L12" s="44" t="s">
        <v>834</v>
      </c>
      <c r="M12" s="45">
        <f t="shared" si="0"/>
        <v>50</v>
      </c>
      <c r="N12" s="56">
        <f t="shared" si="0"/>
        <v>13</v>
      </c>
    </row>
    <row r="13" spans="2:14" ht="14" thickBot="1" x14ac:dyDescent="0.2">
      <c r="B13" s="43" t="s">
        <v>829</v>
      </c>
      <c r="C13" s="53">
        <f>SUM(C7:C12)</f>
        <v>108</v>
      </c>
      <c r="D13" s="53">
        <f>SUM(D7:D12)</f>
        <v>126</v>
      </c>
      <c r="E13" s="52">
        <f t="shared" si="1"/>
        <v>234</v>
      </c>
      <c r="G13" s="43" t="s">
        <v>829</v>
      </c>
      <c r="H13" s="53">
        <f>SUM(H7:H12)</f>
        <v>37</v>
      </c>
      <c r="I13" s="53">
        <f>SUM(I7:I12)</f>
        <v>46</v>
      </c>
      <c r="J13" s="52">
        <f t="shared" si="2"/>
        <v>83</v>
      </c>
      <c r="L13" s="43" t="s">
        <v>829</v>
      </c>
      <c r="M13" s="53">
        <f>SUM(M7:M12)</f>
        <v>145</v>
      </c>
      <c r="N13" s="52">
        <f>SUM(N7:N12)</f>
        <v>172</v>
      </c>
    </row>
    <row r="14" spans="2:14" ht="14" thickBot="1" x14ac:dyDescent="0.2">
      <c r="L14" s="54" t="s">
        <v>832</v>
      </c>
      <c r="M14" s="61">
        <f>SUM(M13:N13)</f>
        <v>317</v>
      </c>
      <c r="N14" s="62"/>
    </row>
    <row r="16" spans="2:14" ht="14" thickBot="1" x14ac:dyDescent="0.2"/>
    <row r="17" spans="3:11" ht="14" thickBot="1" x14ac:dyDescent="0.2">
      <c r="C17" s="63" t="s">
        <v>865</v>
      </c>
      <c r="D17" s="64"/>
      <c r="E17" s="64"/>
      <c r="F17" s="65"/>
    </row>
    <row r="18" spans="3:11" ht="14" thickBot="1" x14ac:dyDescent="0.2">
      <c r="C18" s="47"/>
      <c r="D18" s="47" t="s">
        <v>825</v>
      </c>
      <c r="E18" s="51" t="s">
        <v>842</v>
      </c>
      <c r="F18" s="51" t="s">
        <v>834</v>
      </c>
    </row>
    <row r="19" spans="3:11" ht="14" thickBot="1" x14ac:dyDescent="0.2">
      <c r="C19" s="44" t="s">
        <v>836</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row>
    <row r="20" spans="3:11"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3" t="s">
        <v>866</v>
      </c>
      <c r="I20" s="64"/>
      <c r="J20" s="64"/>
      <c r="K20" s="65"/>
    </row>
    <row r="21" spans="3:11"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825</v>
      </c>
      <c r="J21" s="51" t="s">
        <v>842</v>
      </c>
      <c r="K21" s="51" t="s">
        <v>834</v>
      </c>
    </row>
    <row r="22" spans="3:11"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9</v>
      </c>
      <c r="J22" s="45">
        <f>COUNTIFS('Rogue Comments'!J2:J100, "T", 'Rogue Comments'!L2:L100,"CSL", 'Rogue Comments'!P2:P100, "C")</f>
        <v>0</v>
      </c>
      <c r="K22" s="46">
        <f>COUNTIFS('Rogue Comments'!J2:J100, "T", 'Rogue Comments'!L2:L100,"CSL", 'Rogue Comments'!P2:P100, "O")</f>
        <v>9</v>
      </c>
    </row>
    <row r="23" spans="3:11"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1" x14ac:dyDescent="0.15">
      <c r="C24" s="44" t="s">
        <v>837</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1" x14ac:dyDescent="0.15">
      <c r="C25" s="44" t="s">
        <v>838</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1" x14ac:dyDescent="0.15">
      <c r="C26" s="44" t="s">
        <v>839</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3</v>
      </c>
    </row>
    <row r="27" spans="3:11" x14ac:dyDescent="0.15">
      <c r="C27" s="44" t="s">
        <v>840</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1"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5</v>
      </c>
      <c r="K28" s="46">
        <f>COUNTIFS('Rogue Comments'!J2:J100, "T", 'Rogue Comments'!L2:L100,"TSCH", 'Rogue Comments'!P2:P100, "O")</f>
        <v>12</v>
      </c>
    </row>
    <row r="29" spans="3:11" ht="14" thickBot="1" x14ac:dyDescent="0.2">
      <c r="C29" s="44" t="s">
        <v>653</v>
      </c>
      <c r="D29" s="45">
        <f>COUNTIFS('LB150 Comments'!J2:J321, "T",'LB150 Comments'!L2:L321,"SRM")</f>
        <v>57</v>
      </c>
      <c r="E29" s="45">
        <f>COUNTIFS('LB150 Comments'!J2:J321, "T",'LB150 Comments'!L2:L321,"SRM", 'LB150 Comments'!Q2:Q321, "C")</f>
        <v>19</v>
      </c>
      <c r="F29" s="46">
        <f>COUNTIFS('LB150 Comments'!J2:J321, "T",'LB150 Comments'!L2:L321,"SRM", 'LB150 Comments'!Q2:Q321, "O")</f>
        <v>38</v>
      </c>
      <c r="H29" s="44" t="s">
        <v>841</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1"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829</v>
      </c>
      <c r="I30" s="53">
        <f>SUM(I22:I29)</f>
        <v>46</v>
      </c>
      <c r="J30" s="53">
        <f>SUM(J22:J29)</f>
        <v>6</v>
      </c>
      <c r="K30" s="52">
        <f>SUM(K22:K29)</f>
        <v>37</v>
      </c>
    </row>
    <row r="31" spans="3:11"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1"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841</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829</v>
      </c>
      <c r="D34" s="53">
        <f>SUM(D19:D33)</f>
        <v>127</v>
      </c>
      <c r="E34" s="53">
        <f>SUM(E19:E33)</f>
        <v>75</v>
      </c>
      <c r="F34" s="52">
        <f>SUM(F19:F33)</f>
        <v>51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opLeftCell="A2" zoomScale="150" zoomScaleNormal="150" workbookViewId="0">
      <pane xSplit="1" ySplit="1" topLeftCell="H37" activePane="bottomRight" state="frozen"/>
      <selection activeCell="A2" sqref="A2"/>
      <selection pane="topRight" activeCell="B2" sqref="B2"/>
      <selection pane="bottomLeft" activeCell="A3" sqref="A3"/>
      <selection pane="bottomRight" activeCell="N42" sqref="N42"/>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778</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778</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778</v>
      </c>
    </row>
    <row r="9" spans="1:17" s="14" customFormat="1" ht="56"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778</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778</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778</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778</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778</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787</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778</v>
      </c>
      <c r="O58" s="14" t="s">
        <v>777</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780</v>
      </c>
      <c r="Q59" s="14" t="s">
        <v>209</v>
      </c>
    </row>
    <row r="60" spans="1:17" s="14" customFormat="1" ht="112"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782</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785</v>
      </c>
      <c r="O66" s="14" t="s">
        <v>777</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777</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821</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786</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823</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790</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778</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790</v>
      </c>
      <c r="P94" s="14" t="s">
        <v>791</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778</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792</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778</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777</v>
      </c>
    </row>
    <row r="115" spans="1:17" s="14" customFormat="1" ht="42"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844</v>
      </c>
    </row>
    <row r="116" spans="1:17" s="14" customFormat="1" ht="42"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793</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794</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795</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777</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796</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778</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778</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28" x14ac:dyDescent="0.15">
      <c r="A132" s="41">
        <v>162</v>
      </c>
      <c r="B132" t="s">
        <v>285</v>
      </c>
      <c r="C132" t="s">
        <v>286</v>
      </c>
      <c r="D132" s="27" t="s">
        <v>287</v>
      </c>
      <c r="E132">
        <v>357</v>
      </c>
      <c r="F132" t="s">
        <v>48</v>
      </c>
      <c r="G132">
        <v>1</v>
      </c>
      <c r="H132" s="19" t="s">
        <v>443</v>
      </c>
      <c r="I132" s="19" t="s">
        <v>444</v>
      </c>
      <c r="J132" t="s">
        <v>44</v>
      </c>
      <c r="K132" t="s">
        <v>86</v>
      </c>
      <c r="L132" s="14" t="s">
        <v>653</v>
      </c>
      <c r="M132" s="14" t="s">
        <v>719</v>
      </c>
      <c r="O132" s="14" t="s">
        <v>788</v>
      </c>
      <c r="Q132" s="14" t="s">
        <v>844</v>
      </c>
    </row>
    <row r="133" spans="1:17" s="14" customFormat="1" ht="28" x14ac:dyDescent="0.15">
      <c r="A133" s="41">
        <v>163</v>
      </c>
      <c r="B133" t="s">
        <v>285</v>
      </c>
      <c r="C133" t="s">
        <v>286</v>
      </c>
      <c r="D133" s="27" t="s">
        <v>287</v>
      </c>
      <c r="E133">
        <v>357</v>
      </c>
      <c r="F133" t="s">
        <v>48</v>
      </c>
      <c r="G133">
        <v>1</v>
      </c>
      <c r="H133" s="19" t="s">
        <v>445</v>
      </c>
      <c r="I133" s="19" t="s">
        <v>444</v>
      </c>
      <c r="J133" t="s">
        <v>44</v>
      </c>
      <c r="K133" t="s">
        <v>86</v>
      </c>
      <c r="L133" s="14" t="s">
        <v>653</v>
      </c>
      <c r="M133" s="14" t="s">
        <v>719</v>
      </c>
      <c r="O133" s="14" t="s">
        <v>788</v>
      </c>
      <c r="Q133" s="14" t="s">
        <v>844</v>
      </c>
    </row>
    <row r="134" spans="1:17" s="14" customFormat="1" ht="28" x14ac:dyDescent="0.15">
      <c r="A134" s="41">
        <v>164</v>
      </c>
      <c r="B134" t="s">
        <v>285</v>
      </c>
      <c r="C134" t="s">
        <v>286</v>
      </c>
      <c r="D134" s="27" t="s">
        <v>287</v>
      </c>
      <c r="E134">
        <v>357</v>
      </c>
      <c r="F134" t="s">
        <v>48</v>
      </c>
      <c r="G134">
        <v>1</v>
      </c>
      <c r="H134" s="19" t="s">
        <v>448</v>
      </c>
      <c r="I134" s="19" t="s">
        <v>444</v>
      </c>
      <c r="J134" t="s">
        <v>44</v>
      </c>
      <c r="K134" t="s">
        <v>86</v>
      </c>
      <c r="L134" s="14" t="s">
        <v>653</v>
      </c>
      <c r="M134" s="14" t="s">
        <v>719</v>
      </c>
      <c r="O134" s="14" t="s">
        <v>788</v>
      </c>
      <c r="Q134" s="14" t="s">
        <v>844</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778</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28" x14ac:dyDescent="0.15">
      <c r="A139" s="41">
        <v>170</v>
      </c>
      <c r="B139" t="s">
        <v>285</v>
      </c>
      <c r="C139" t="s">
        <v>286</v>
      </c>
      <c r="D139" s="27" t="s">
        <v>287</v>
      </c>
      <c r="E139">
        <v>358</v>
      </c>
      <c r="F139" t="s">
        <v>54</v>
      </c>
      <c r="G139">
        <v>2</v>
      </c>
      <c r="H139" s="19" t="s">
        <v>448</v>
      </c>
      <c r="I139" s="19" t="s">
        <v>444</v>
      </c>
      <c r="J139" t="s">
        <v>44</v>
      </c>
      <c r="K139" t="s">
        <v>86</v>
      </c>
      <c r="L139" s="14" t="s">
        <v>653</v>
      </c>
      <c r="M139" s="14" t="s">
        <v>719</v>
      </c>
      <c r="O139" s="14" t="s">
        <v>788</v>
      </c>
      <c r="Q139" s="14" t="s">
        <v>844</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788</v>
      </c>
      <c r="P140" s="15"/>
      <c r="Q140" s="14" t="s">
        <v>844</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O141" s="14" t="s">
        <v>788</v>
      </c>
      <c r="Q141" s="14" t="s">
        <v>844</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778</v>
      </c>
    </row>
    <row r="143" spans="1:17" s="14" customFormat="1" ht="28"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797</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797</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798</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801</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x14ac:dyDescent="0.15">
      <c r="A161" s="41">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797</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797</v>
      </c>
      <c r="Q163" s="14" t="s">
        <v>209</v>
      </c>
    </row>
    <row r="164" spans="1:17" s="14" customFormat="1" ht="28" x14ac:dyDescent="0.15">
      <c r="A164" s="41">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802</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x14ac:dyDescent="0.15">
      <c r="A171" s="41">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x14ac:dyDescent="0.15">
      <c r="A175" s="41">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778</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778</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804</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805</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806</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778</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778</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778</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778</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778</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811</v>
      </c>
      <c r="O201" s="14" t="s">
        <v>812</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813</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814</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816</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817</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808</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818</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778</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778</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778</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778</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778</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778</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778</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778</v>
      </c>
    </row>
    <row r="232" spans="1:17" ht="56"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778</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T"/>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abSelected="1" topLeftCell="A41" zoomScale="140" zoomScaleNormal="140" workbookViewId="0">
      <selection activeCell="A42" sqref="A42"/>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26" style="14" customWidth="1"/>
    <col min="15" max="15" width="28.1640625" style="15" customWidth="1"/>
    <col min="16" max="16384" width="8.83203125" style="15"/>
  </cols>
  <sheetData>
    <row r="1" spans="1:16" ht="137" hidden="1" customHeight="1" x14ac:dyDescent="0.15">
      <c r="B1" s="66" t="s">
        <v>22</v>
      </c>
      <c r="C1" s="66"/>
      <c r="D1" s="66"/>
      <c r="E1" s="66"/>
      <c r="F1" s="66"/>
      <c r="G1" s="66"/>
      <c r="H1" s="66"/>
      <c r="I1" s="66"/>
      <c r="J1" s="66"/>
      <c r="K1" s="66"/>
    </row>
    <row r="2" spans="1:16"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x14ac:dyDescent="0.15">
      <c r="A6" s="41">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1">
        <v>1005</v>
      </c>
      <c r="B8" t="s">
        <v>698</v>
      </c>
      <c r="C8" t="s">
        <v>699</v>
      </c>
      <c r="D8" s="18" t="s">
        <v>700</v>
      </c>
      <c r="E8">
        <v>71</v>
      </c>
      <c r="F8" t="s">
        <v>38</v>
      </c>
      <c r="G8">
        <v>19</v>
      </c>
      <c r="H8" t="s">
        <v>701</v>
      </c>
      <c r="I8" t="s">
        <v>702</v>
      </c>
      <c r="J8" t="s">
        <v>47</v>
      </c>
      <c r="K8" t="s">
        <v>87</v>
      </c>
      <c r="M8" s="14" t="s">
        <v>778</v>
      </c>
      <c r="P8" s="14" t="s">
        <v>209</v>
      </c>
    </row>
    <row r="9" spans="1:16" s="14" customFormat="1" ht="70"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868</v>
      </c>
      <c r="P9" s="14" t="s">
        <v>844</v>
      </c>
    </row>
    <row r="10" spans="1:16" s="14" customFormat="1" ht="84"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869</v>
      </c>
      <c r="P10" s="14" t="s">
        <v>844</v>
      </c>
    </row>
    <row r="11" spans="1:16" s="14" customFormat="1" ht="42"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675</v>
      </c>
      <c r="N11" s="14" t="s">
        <v>870</v>
      </c>
      <c r="P11" s="14" t="s">
        <v>844</v>
      </c>
    </row>
    <row r="12" spans="1:16" s="14" customFormat="1" ht="98"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719</v>
      </c>
      <c r="O12" s="14" t="s">
        <v>871</v>
      </c>
      <c r="P12" s="14" t="s">
        <v>844</v>
      </c>
    </row>
    <row r="13" spans="1:16" s="14" customFormat="1" ht="70"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872</v>
      </c>
      <c r="P13" s="14" t="s">
        <v>844</v>
      </c>
    </row>
    <row r="14" spans="1:16" s="14" customFormat="1" ht="28" hidden="1" x14ac:dyDescent="0.15">
      <c r="A14" s="41">
        <v>1011</v>
      </c>
      <c r="B14" t="s">
        <v>579</v>
      </c>
      <c r="C14" t="s">
        <v>580</v>
      </c>
      <c r="D14" s="18" t="s">
        <v>581</v>
      </c>
      <c r="E14">
        <v>108</v>
      </c>
      <c r="F14" t="s">
        <v>61</v>
      </c>
      <c r="G14">
        <v>9</v>
      </c>
      <c r="H14" s="39" t="s">
        <v>582</v>
      </c>
      <c r="I14" s="19" t="s">
        <v>583</v>
      </c>
      <c r="J14" t="s">
        <v>44</v>
      </c>
      <c r="K14" t="s">
        <v>86</v>
      </c>
      <c r="M14" s="14" t="s">
        <v>778</v>
      </c>
      <c r="P14" s="14" t="s">
        <v>209</v>
      </c>
    </row>
    <row r="15" spans="1:16"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873</v>
      </c>
      <c r="O15" s="14" t="s">
        <v>874</v>
      </c>
      <c r="P15" s="14" t="s">
        <v>844</v>
      </c>
    </row>
    <row r="16" spans="1:16" s="14" customFormat="1" ht="98"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867</v>
      </c>
      <c r="P16" s="14" t="s">
        <v>844</v>
      </c>
    </row>
    <row r="17" spans="1:16" s="14" customFormat="1" ht="252" x14ac:dyDescent="0.15">
      <c r="A17" s="41">
        <v>1014</v>
      </c>
      <c r="B17" s="14" t="s">
        <v>35</v>
      </c>
      <c r="C17" s="14" t="s">
        <v>36</v>
      </c>
      <c r="D17" s="14" t="s">
        <v>37</v>
      </c>
      <c r="E17" s="14">
        <v>118</v>
      </c>
      <c r="F17" s="14" t="s">
        <v>656</v>
      </c>
      <c r="G17" s="14">
        <v>20</v>
      </c>
      <c r="H17" s="14" t="s">
        <v>657</v>
      </c>
      <c r="I17" s="14" t="s">
        <v>658</v>
      </c>
      <c r="J17" s="14" t="s">
        <v>44</v>
      </c>
      <c r="K17" s="14" t="s">
        <v>86</v>
      </c>
      <c r="M17" s="14" t="s">
        <v>719</v>
      </c>
      <c r="N17" s="14" t="s">
        <v>35</v>
      </c>
      <c r="P17" s="14" t="s">
        <v>844</v>
      </c>
    </row>
    <row r="18" spans="1:16" s="14" customFormat="1" ht="126" x14ac:dyDescent="0.15">
      <c r="A18" s="41">
        <v>1015</v>
      </c>
      <c r="B18" t="s">
        <v>611</v>
      </c>
      <c r="C18" t="s">
        <v>612</v>
      </c>
      <c r="D18" s="18" t="s">
        <v>613</v>
      </c>
      <c r="E18">
        <v>142</v>
      </c>
      <c r="F18" t="s">
        <v>614</v>
      </c>
      <c r="G18">
        <v>27</v>
      </c>
      <c r="H18" s="19" t="s">
        <v>615</v>
      </c>
      <c r="I18" s="19" t="s">
        <v>616</v>
      </c>
      <c r="J18" t="s">
        <v>44</v>
      </c>
      <c r="K18" t="s">
        <v>86</v>
      </c>
      <c r="L18" s="14" t="s">
        <v>655</v>
      </c>
      <c r="M18" s="14" t="s">
        <v>719</v>
      </c>
      <c r="N18" s="14" t="s">
        <v>880</v>
      </c>
      <c r="P18" s="14" t="s">
        <v>844</v>
      </c>
    </row>
    <row r="19" spans="1:16" s="14" customFormat="1" ht="42"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876</v>
      </c>
      <c r="P19" s="14" t="s">
        <v>844</v>
      </c>
    </row>
    <row r="20" spans="1:16" s="14" customFormat="1" ht="84" x14ac:dyDescent="0.15">
      <c r="A20" s="41">
        <v>1017</v>
      </c>
      <c r="B20" t="s">
        <v>627</v>
      </c>
      <c r="C20" t="s">
        <v>628</v>
      </c>
      <c r="D20" s="18" t="s">
        <v>629</v>
      </c>
      <c r="E20">
        <v>142</v>
      </c>
      <c r="F20" t="s">
        <v>630</v>
      </c>
      <c r="G20">
        <v>6</v>
      </c>
      <c r="H20" s="19" t="s">
        <v>633</v>
      </c>
      <c r="I20" s="19" t="s">
        <v>634</v>
      </c>
      <c r="J20" t="s">
        <v>44</v>
      </c>
      <c r="K20" t="s">
        <v>86</v>
      </c>
      <c r="L20" s="14" t="s">
        <v>655</v>
      </c>
      <c r="M20" s="14" t="s">
        <v>719</v>
      </c>
      <c r="N20" s="14" t="s">
        <v>877</v>
      </c>
      <c r="P20" s="14" t="s">
        <v>844</v>
      </c>
    </row>
    <row r="21" spans="1:16" s="14" customFormat="1" ht="28" x14ac:dyDescent="0.15">
      <c r="A21" s="41">
        <v>1018</v>
      </c>
      <c r="B21" t="s">
        <v>611</v>
      </c>
      <c r="C21" t="s">
        <v>612</v>
      </c>
      <c r="D21" s="18" t="s">
        <v>613</v>
      </c>
      <c r="E21">
        <v>143</v>
      </c>
      <c r="F21" t="s">
        <v>597</v>
      </c>
      <c r="G21">
        <v>7</v>
      </c>
      <c r="H21" s="19" t="s">
        <v>617</v>
      </c>
      <c r="I21" s="19" t="s">
        <v>618</v>
      </c>
      <c r="J21" t="s">
        <v>44</v>
      </c>
      <c r="K21" t="s">
        <v>86</v>
      </c>
      <c r="L21" s="14" t="s">
        <v>655</v>
      </c>
      <c r="M21" s="14" t="s">
        <v>719</v>
      </c>
      <c r="N21" s="14" t="s">
        <v>875</v>
      </c>
      <c r="P21" s="14" t="s">
        <v>844</v>
      </c>
    </row>
    <row r="22" spans="1:16" s="14" customFormat="1" ht="112" x14ac:dyDescent="0.15">
      <c r="A22" s="41">
        <v>1019</v>
      </c>
      <c r="B22" t="s">
        <v>611</v>
      </c>
      <c r="C22" t="s">
        <v>612</v>
      </c>
      <c r="D22" s="18" t="s">
        <v>613</v>
      </c>
      <c r="E22">
        <v>143</v>
      </c>
      <c r="F22" t="s">
        <v>597</v>
      </c>
      <c r="G22">
        <v>12</v>
      </c>
      <c r="H22" s="19" t="s">
        <v>619</v>
      </c>
      <c r="I22" s="19" t="s">
        <v>620</v>
      </c>
      <c r="J22" t="s">
        <v>44</v>
      </c>
      <c r="K22" t="s">
        <v>86</v>
      </c>
      <c r="L22" s="14" t="s">
        <v>655</v>
      </c>
      <c r="M22" s="14" t="s">
        <v>719</v>
      </c>
      <c r="N22" s="14" t="s">
        <v>878</v>
      </c>
      <c r="P22" s="14" t="s">
        <v>844</v>
      </c>
    </row>
    <row r="23" spans="1:16" s="14" customFormat="1" ht="56" x14ac:dyDescent="0.15">
      <c r="A23" s="41">
        <v>1020</v>
      </c>
      <c r="B23" t="s">
        <v>579</v>
      </c>
      <c r="C23" t="s">
        <v>580</v>
      </c>
      <c r="D23" s="18" t="s">
        <v>581</v>
      </c>
      <c r="E23">
        <v>146</v>
      </c>
      <c r="F23" t="s">
        <v>597</v>
      </c>
      <c r="G23">
        <v>12</v>
      </c>
      <c r="H23" s="19" t="s">
        <v>598</v>
      </c>
      <c r="I23" s="19" t="s">
        <v>599</v>
      </c>
      <c r="J23" t="s">
        <v>44</v>
      </c>
      <c r="K23" t="s">
        <v>86</v>
      </c>
      <c r="L23" s="14" t="s">
        <v>655</v>
      </c>
      <c r="M23" s="14" t="s">
        <v>719</v>
      </c>
      <c r="N23" s="14" t="s">
        <v>879</v>
      </c>
      <c r="P23" s="14" t="s">
        <v>844</v>
      </c>
    </row>
    <row r="24" spans="1:16" s="14" customFormat="1" ht="56"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881</v>
      </c>
      <c r="P24" s="14" t="s">
        <v>844</v>
      </c>
    </row>
    <row r="25" spans="1:16" s="14" customFormat="1" ht="14" hidden="1" x14ac:dyDescent="0.15">
      <c r="A25" s="41">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1">
        <v>1023</v>
      </c>
      <c r="B26" t="s">
        <v>698</v>
      </c>
      <c r="C26" t="s">
        <v>699</v>
      </c>
      <c r="D26" s="18" t="s">
        <v>700</v>
      </c>
      <c r="E26">
        <v>151</v>
      </c>
      <c r="F26" t="s">
        <v>703</v>
      </c>
      <c r="G26">
        <v>5</v>
      </c>
      <c r="H26" t="s">
        <v>706</v>
      </c>
      <c r="I26" t="s">
        <v>707</v>
      </c>
      <c r="J26" t="s">
        <v>47</v>
      </c>
      <c r="K26" t="s">
        <v>87</v>
      </c>
      <c r="M26" s="14" t="s">
        <v>778</v>
      </c>
      <c r="P26" s="14" t="s">
        <v>209</v>
      </c>
    </row>
    <row r="27" spans="1:16" s="14" customFormat="1" ht="42"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882</v>
      </c>
      <c r="P27" s="14" t="s">
        <v>844</v>
      </c>
    </row>
    <row r="28" spans="1:16" s="14" customFormat="1" ht="70"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719</v>
      </c>
      <c r="N28" s="14" t="s">
        <v>874</v>
      </c>
      <c r="O28" s="14" t="s">
        <v>871</v>
      </c>
      <c r="P28" s="14" t="s">
        <v>844</v>
      </c>
    </row>
    <row r="29" spans="1:16" s="14" customFormat="1" ht="42"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719</v>
      </c>
      <c r="N29" s="14" t="s">
        <v>874</v>
      </c>
      <c r="O29" s="14" t="s">
        <v>871</v>
      </c>
      <c r="P29" s="14" t="s">
        <v>844</v>
      </c>
    </row>
    <row r="30" spans="1:16" s="14" customFormat="1" ht="98"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719</v>
      </c>
      <c r="N30" s="14" t="s">
        <v>874</v>
      </c>
      <c r="O30" s="14" t="s">
        <v>871</v>
      </c>
      <c r="P30" s="14" t="s">
        <v>844</v>
      </c>
    </row>
    <row r="31" spans="1:16" s="14" customFormat="1" ht="28"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719</v>
      </c>
      <c r="N31" s="14" t="s">
        <v>874</v>
      </c>
      <c r="O31" s="14" t="s">
        <v>871</v>
      </c>
      <c r="P31" s="14" t="s">
        <v>844</v>
      </c>
    </row>
    <row r="32" spans="1:16" s="14" customFormat="1" ht="42"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719</v>
      </c>
      <c r="N32" s="14" t="s">
        <v>874</v>
      </c>
      <c r="O32" s="14" t="s">
        <v>871</v>
      </c>
      <c r="P32" s="14" t="s">
        <v>844</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719</v>
      </c>
      <c r="O33" s="14" t="s">
        <v>883</v>
      </c>
      <c r="P33" s="14" t="s">
        <v>844</v>
      </c>
    </row>
    <row r="34" spans="1:16" s="14" customFormat="1" ht="56"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778</v>
      </c>
      <c r="P36" s="14" t="s">
        <v>209</v>
      </c>
    </row>
    <row r="37" spans="1:16" s="14" customFormat="1" ht="70"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719</v>
      </c>
      <c r="O38" s="14" t="s">
        <v>871</v>
      </c>
      <c r="P38" s="14" t="s">
        <v>833</v>
      </c>
    </row>
    <row r="39" spans="1:16" s="14" customFormat="1" ht="42"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719</v>
      </c>
      <c r="O39" s="14" t="s">
        <v>871</v>
      </c>
      <c r="P39" s="14" t="s">
        <v>844</v>
      </c>
    </row>
    <row r="40" spans="1:16" s="14" customFormat="1" ht="140"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719</v>
      </c>
      <c r="O40" s="14" t="s">
        <v>871</v>
      </c>
      <c r="P40" s="14" t="s">
        <v>844</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719</v>
      </c>
      <c r="N41" s="14" t="s">
        <v>884</v>
      </c>
      <c r="P41" s="14" t="s">
        <v>844</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P42" s="14" t="s">
        <v>844</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x14ac:dyDescent="0.15">
      <c r="A55" s="41">
        <v>1052</v>
      </c>
      <c r="B55" t="s">
        <v>30</v>
      </c>
      <c r="C55" t="s">
        <v>659</v>
      </c>
      <c r="D55" s="18" t="s">
        <v>243</v>
      </c>
      <c r="E55">
        <v>438</v>
      </c>
      <c r="F55" t="s">
        <v>254</v>
      </c>
      <c r="G55">
        <v>1</v>
      </c>
      <c r="H55" s="19" t="s">
        <v>660</v>
      </c>
      <c r="I55" s="19" t="s">
        <v>661</v>
      </c>
      <c r="J55" t="s">
        <v>44</v>
      </c>
      <c r="K55"/>
      <c r="P55" s="14" t="s">
        <v>844</v>
      </c>
    </row>
    <row r="56" spans="1:16" s="14" customFormat="1" ht="210" x14ac:dyDescent="0.15">
      <c r="A56" s="41">
        <v>1053</v>
      </c>
      <c r="B56" t="s">
        <v>662</v>
      </c>
      <c r="C56"/>
      <c r="D56" s="18"/>
      <c r="E56">
        <v>529</v>
      </c>
      <c r="F56" s="20" t="s">
        <v>665</v>
      </c>
      <c r="G56">
        <v>1</v>
      </c>
      <c r="H56" s="19" t="s">
        <v>663</v>
      </c>
      <c r="I56" s="19" t="s">
        <v>664</v>
      </c>
      <c r="J56" s="29" t="s">
        <v>44</v>
      </c>
      <c r="K56"/>
      <c r="O56" s="14" t="s">
        <v>725</v>
      </c>
      <c r="P56" s="14" t="s">
        <v>844</v>
      </c>
    </row>
    <row r="57" spans="1:16" s="14" customFormat="1" ht="293" x14ac:dyDescent="0.15">
      <c r="A57" s="41">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1">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1">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1">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1">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1">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1">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1">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1">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1">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1">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1">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1">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1">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1">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1">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1">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1">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1">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1">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1">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1">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1">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1">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1">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1">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1">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1">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x14ac:dyDescent="0.15">
      <c r="A85" s="41">
        <v>1082</v>
      </c>
      <c r="B85" t="s">
        <v>285</v>
      </c>
      <c r="C85" t="s">
        <v>286</v>
      </c>
      <c r="D85" s="27" t="s">
        <v>287</v>
      </c>
      <c r="E85">
        <v>43</v>
      </c>
      <c r="F85">
        <v>3.2</v>
      </c>
      <c r="G85">
        <v>16</v>
      </c>
      <c r="H85" s="19" t="s">
        <v>775</v>
      </c>
      <c r="I85" s="19" t="s">
        <v>776</v>
      </c>
      <c r="J85" t="s">
        <v>44</v>
      </c>
      <c r="K85" t="s">
        <v>86</v>
      </c>
      <c r="P85" s="14" t="s">
        <v>844</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844</v>
      </c>
      <c r="P1048576" s="15" t="s">
        <v>844</v>
      </c>
    </row>
  </sheetData>
  <autoFilter ref="A2:N85" xr:uid="{825C9C58-7F9F-6A41-98FB-EB54EE78A570}">
    <filterColumn colId="9">
      <filters>
        <filter val="T"/>
      </filters>
    </filterColumn>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2019-01-04T00:06:10Z</dcterms:modified>
</cp:coreProperties>
</file>