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 activeTab="3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4" l="1"/>
  <c r="E25" i="4"/>
  <c r="A24" i="4"/>
  <c r="A25" i="4"/>
  <c r="E17" i="3"/>
  <c r="E8" i="3"/>
  <c r="C58" i="1"/>
  <c r="E10" i="4"/>
  <c r="E11" i="4"/>
  <c r="A7" i="4"/>
  <c r="A8" i="4"/>
  <c r="A9" i="4"/>
  <c r="A10" i="4"/>
  <c r="A11" i="4"/>
  <c r="F11" i="6"/>
  <c r="F12" i="6"/>
  <c r="A14" i="4"/>
  <c r="A20" i="4"/>
  <c r="A28" i="4"/>
  <c r="B8" i="6"/>
  <c r="B9" i="6"/>
  <c r="B10" i="6"/>
  <c r="B11" i="6"/>
  <c r="B12" i="6"/>
  <c r="A22" i="3"/>
  <c r="E22" i="4"/>
  <c r="E23" i="4"/>
  <c r="E9" i="3"/>
  <c r="E10" i="3"/>
  <c r="E11" i="3"/>
  <c r="E12" i="3"/>
  <c r="E13" i="3"/>
  <c r="E14" i="3"/>
  <c r="A10" i="3"/>
  <c r="A11" i="3"/>
  <c r="A12" i="3"/>
  <c r="A13" i="3"/>
  <c r="A14" i="3"/>
  <c r="A15" i="4"/>
  <c r="A16" i="4"/>
  <c r="A22" i="4"/>
  <c r="A23" i="4"/>
  <c r="B22" i="3"/>
  <c r="B17" i="3"/>
  <c r="B7" i="3"/>
  <c r="E22" i="3"/>
  <c r="E23" i="3"/>
  <c r="E24" i="3"/>
  <c r="E25" i="3"/>
  <c r="A23" i="3"/>
  <c r="A24" i="3"/>
  <c r="A25" i="3"/>
  <c r="A17" i="3"/>
  <c r="E18" i="3"/>
  <c r="A18" i="3"/>
  <c r="E19" i="3"/>
  <c r="E20" i="3"/>
  <c r="F16" i="6"/>
  <c r="B16" i="6"/>
  <c r="A6" i="5"/>
  <c r="A12" i="5"/>
  <c r="A18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30" i="4"/>
  <c r="E31" i="4"/>
  <c r="E29" i="4"/>
  <c r="F17" i="6"/>
  <c r="F18" i="6"/>
  <c r="F19" i="6"/>
  <c r="B17" i="6"/>
  <c r="B18" i="6"/>
  <c r="B19" i="6"/>
  <c r="F10" i="6"/>
  <c r="F8" i="6"/>
  <c r="E18" i="5"/>
  <c r="E19" i="5"/>
  <c r="E20" i="5"/>
  <c r="E21" i="5"/>
  <c r="A19" i="5"/>
  <c r="A20" i="5"/>
  <c r="A21" i="5"/>
  <c r="C7" i="6"/>
  <c r="C15" i="6"/>
  <c r="A29" i="4"/>
  <c r="A30" i="4"/>
  <c r="A31" i="4"/>
  <c r="F9" i="6"/>
  <c r="E28" i="4"/>
  <c r="E20" i="4"/>
  <c r="E9" i="4"/>
  <c r="E7" i="4"/>
  <c r="E14" i="4"/>
  <c r="E15" i="4"/>
  <c r="E16" i="4"/>
  <c r="E17" i="4"/>
  <c r="A17" i="4"/>
  <c r="A9" i="3"/>
  <c r="B3" i="2"/>
  <c r="B3" i="3"/>
  <c r="B3" i="6"/>
  <c r="B2" i="2"/>
  <c r="B2" i="3"/>
  <c r="B2" i="6"/>
  <c r="B1" i="3"/>
  <c r="B1" i="6"/>
  <c r="B27" i="4"/>
  <c r="B19" i="4"/>
  <c r="E21" i="4"/>
  <c r="A21" i="4"/>
  <c r="B13" i="4"/>
  <c r="E8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<sst xmlns="http://schemas.openxmlformats.org/spreadsheetml/2006/main" count="427" uniqueCount="199">
  <si>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</si>
  <si>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</si>
  <si>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</si>
  <si>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</si>
  <si>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</si>
  <si>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</si>
  <si>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</si>
  <si>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</si>
  <si>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</si>
  <si>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</si>
  <si>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</si>
  <si>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</si>
  <si>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</si>
  <si>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</si>
  <si>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</si>
  <si>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</si>
  <si>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</si>
  <si>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</si>
  <si>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</si>
  <si>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</si>
  <si>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</si>
  <si>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</si>
  <si>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</si>
  <si>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</si>
  <si>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</si>
  <si>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</si>
  <si>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</si>
  <si>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</si>
  <si>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</si>
  <si>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</si>
  <si>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</si>
  <si>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</si>
  <si>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</si>
  <si>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</si>
  <si>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</si>
  <si>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</si>
  <si>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</si>
  <si>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</si>
  <si>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</si>
  <si>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</si>
  <si>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</si>
  <si>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</si>
  <si>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</si>
  <si>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</si>
  <si>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</si>
  <si>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</si>
  <si>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</si>
  <si>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</si>
  <si>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</si>
  <si>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</si>
  <si>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</si>
  <si>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</si>
  <si>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</si>
  <si>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</si>
  <si>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</si>
  <si>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</si>
  <si>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</si>
  <si>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</si>
  <si>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</si>
  <si>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</si>
  <si>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</si>
  <si>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</si>
  <si>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</si>
  <si>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</si>
  <si>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</si>
  <si>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</si>
  <si>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</si>
  <si>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</si>
  <si>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</si>
  <si>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</si>
  <si>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</si>
  <si>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</si>
  <si>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</si>
  <si>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</si>
  <si>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</si>
  <si>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</si>
  <si>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</si>
  <si>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</si>
  <si>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</si>
  <si>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</si>
  <si>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</si>
  <si>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</si>
  <si>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</si>
  <si>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</si>
  <si>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</si>
  <si>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</si>
  <si>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</si>
  <si>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</si>
  <si>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</si>
  <si>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</si>
  <si>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</si>
  <si>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</si>
  <si>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</si>
  <si>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</si>
  <si>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</si>
  <si>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</si>
  <si>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</si>
  <si>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</si>
  <si>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</si>
  <si>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</si>
  <si>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</si>
  <si>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</si>
  <si>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</si>
  <si>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</si>
  <si>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</si>
  <si>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</si>
  <si>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</si>
  <si>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</si>
  <si>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</si>
  <si>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</si>
  <si>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</si>
  <si>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</si>
  <si>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</si>
  <si>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</si>
  <si>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</si>
  <si>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Sourav Dey</t>
  </si>
  <si>
    <t>Matt Johnson</t>
  </si>
  <si>
    <t>Open</t>
  </si>
  <si>
    <t xml:space="preserve">SG PAC </t>
  </si>
  <si>
    <t>TGm 
4TV</t>
  </si>
  <si>
    <t>SG PAC</t>
  </si>
  <si>
    <t>PAC Study Group</t>
  </si>
  <si>
    <t>TBD</t>
  </si>
  <si>
    <t>Path forward discussion/assignments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</si>
  <si>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</si>
  <si>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</si>
  <si>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</si>
  <si>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</si>
  <si>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</si>
  <si>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</si>
  <si>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</si>
  <si>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</si>
  <si>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</si>
  <si>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</si>
  <si>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</si>
  <si>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</si>
  <si>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</si>
  <si>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</si>
  <si>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</si>
  <si>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</si>
  <si>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</si>
  <si>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</si>
  <si>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</si>
  <si>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</si>
  <si>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</si>
  <si>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</si>
  <si>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</si>
  <si>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</si>
  <si>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</si>
  <si>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</si>
  <si>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</si>
  <si>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</si>
  <si>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Review text submissions</t>
  </si>
  <si>
    <t>Compilation and discussion on issues, concerns, and TBDs</t>
  </si>
  <si>
    <t>Approval of Tech Editor</t>
  </si>
  <si>
    <t>Discuss and agree upon path forward</t>
  </si>
  <si>
    <t>Thursday 19 Jan,  PM1 -Discuss path forward, closing report</t>
  </si>
  <si>
    <t>Discussion on terminology</t>
  </si>
  <si>
    <t>Monday 16 Jan,  AM2 - Opening report, approve agenda and previous minutes, status, TG4k terminology</t>
  </si>
  <si>
    <t>Monday 16 Jan,  PM1 - DSSS text submission presentations</t>
  </si>
  <si>
    <t>Tuesday 17 Jan,  AM1 - FSK text submission presentations</t>
  </si>
  <si>
    <t>Monday 16 Jan, PM2 - DSSS text discussion</t>
  </si>
  <si>
    <t>Tuesday 17 Jan,  AM2 -FSK text discussion</t>
  </si>
  <si>
    <t>Tuesday 17 Jan,  PM2 -MAC text discussion</t>
  </si>
  <si>
    <t>Tuesday 17 Jan,  PM1 -MAC text submission presentation</t>
  </si>
  <si>
    <t>Wednesday 18 Jan,  PM1 -General text/issues discussion</t>
  </si>
  <si>
    <t>Wednesday 18 Jan,  PM2 -General text/issues discussion</t>
  </si>
  <si>
    <t>Thursday 19 Jan,  AM1 - Tech Editor Selection/Affirmation</t>
  </si>
  <si>
    <t>Thursday 19 Jan, AM2 -Document review, text assignment</t>
  </si>
  <si>
    <t>MAC synchronous relaying, link repeater</t>
  </si>
  <si>
    <t>Seong-Soon Joo</t>
  </si>
  <si>
    <t>Approve Atlanta minutes (15-11-0716-00)</t>
  </si>
  <si>
    <t>Approve the agenda (15-11-0859-01)</t>
  </si>
  <si>
    <t>Status from sub-groups</t>
  </si>
  <si>
    <t>Terminology discussion</t>
  </si>
  <si>
    <t xml:space="preserve"> FSK text review</t>
  </si>
  <si>
    <t>TG4k FSK Proposal Enhancements</t>
  </si>
  <si>
    <t>Cristina Seibert</t>
  </si>
  <si>
    <t>FSK text</t>
  </si>
  <si>
    <t>other text affected by FSK text</t>
  </si>
  <si>
    <t xml:space="preserve"> Fragmentation text review</t>
  </si>
  <si>
    <t>Other MAC text review</t>
  </si>
  <si>
    <t>MAC text discussion</t>
  </si>
  <si>
    <t>other text affected by MAC text</t>
  </si>
  <si>
    <t xml:space="preserve"> DSSS Text review</t>
  </si>
  <si>
    <t xml:space="preserve"> DSSS text discussion</t>
  </si>
  <si>
    <t>Other text affected by DSSS text</t>
  </si>
  <si>
    <t>General Description</t>
  </si>
  <si>
    <t>Annex</t>
  </si>
  <si>
    <t>Coexistence document</t>
  </si>
  <si>
    <t>Issues, concerns, TBDs</t>
  </si>
  <si>
    <t>Tech Editor decision</t>
  </si>
  <si>
    <t>Discussion on editing</t>
  </si>
  <si>
    <t>Closing report</t>
  </si>
  <si>
    <t>Radio specification analysis of FSK PHY</t>
  </si>
  <si>
    <t>R1</t>
  </si>
  <si>
    <t>Steve Jillings</t>
  </si>
  <si>
    <t>M Al Ameen</t>
  </si>
  <si>
    <t>Out-of-Band Radio Triggered Wakeup Mechanism for Downlink Communication in LECIM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</si>
</sst>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8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2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0" fillId="12" borderId="12" xfId="0" applyFont="1" applyFill="1" applyBorder="1" applyAlignment="1">
      <alignment vertical="center"/>
    </xf>
    <xf numFmtId="0" fontId="71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2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4" fillId="19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73" fillId="18" borderId="7" xfId="0" applyFont="1" applyFill="1" applyBorder="1" applyAlignment="1">
      <alignment horizontal="center" vertical="center" wrapText="1"/>
    </xf>
    <xf numFmtId="0" fontId="73" fillId="18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70" fillId="17" borderId="7" xfId="0" applyFont="1" applyFill="1" applyBorder="1" applyAlignment="1">
      <alignment horizontal="center" vertical="center" wrapText="1"/>
    </xf>
    <xf numFmtId="0" fontId="70" fillId="17" borderId="14" xfId="0" applyFont="1" applyFill="1" applyBorder="1" applyAlignment="1">
      <alignment horizontal="center" vertical="center" wrapText="1"/>
    </xf>
    <xf numFmtId="0" fontId="70" fillId="17" borderId="24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</cellXfs>
  <cellStyles count="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opLeftCell="A4" workbookViewId="0">
      <selection activeCell="A4" sqref="A1:XFD104857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421" t="s">
        <v>195</v>
      </c>
      <c r="C2" s="6"/>
      <c r="D2" s="158" t="s">
        <v>124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422"/>
      <c r="C3" s="11"/>
      <c r="D3" s="159" t="s">
        <v>125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440"/>
    </row>
    <row r="4" spans="1:35" s="4" customFormat="1" ht="19.75" customHeight="1">
      <c r="A4" s="16"/>
      <c r="B4" s="422"/>
      <c r="C4" s="16"/>
      <c r="D4" s="160" t="s">
        <v>126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441"/>
    </row>
    <row r="5" spans="1:35" s="4" customFormat="1" ht="19.75" customHeight="1" thickBot="1">
      <c r="A5" s="18"/>
      <c r="B5" s="422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23" t="s">
        <v>4</v>
      </c>
      <c r="G7" s="424"/>
      <c r="H7" s="424"/>
      <c r="I7" s="425"/>
      <c r="J7" s="22"/>
      <c r="K7" s="426" t="s">
        <v>5</v>
      </c>
      <c r="L7" s="426"/>
      <c r="M7" s="426"/>
      <c r="N7" s="426"/>
      <c r="O7" s="22"/>
      <c r="P7" s="426"/>
      <c r="Q7" s="426"/>
      <c r="R7" s="426"/>
      <c r="S7" s="426"/>
      <c r="T7" s="22"/>
      <c r="U7" s="439" t="s">
        <v>6</v>
      </c>
      <c r="V7" s="426"/>
      <c r="W7" s="426"/>
      <c r="X7" s="426"/>
      <c r="Y7" s="22"/>
      <c r="Z7" s="439" t="s">
        <v>7</v>
      </c>
      <c r="AA7" s="426"/>
      <c r="AB7" s="426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72" t="s">
        <v>9</v>
      </c>
      <c r="Q9" s="372"/>
      <c r="R9" s="372"/>
      <c r="S9" s="372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76"/>
      <c r="Q10" s="376"/>
      <c r="R10" s="376"/>
      <c r="S10" s="376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427" t="s">
        <v>127</v>
      </c>
      <c r="G11" s="428"/>
      <c r="H11" s="428"/>
      <c r="I11" s="429"/>
      <c r="J11" s="43"/>
      <c r="K11" s="395" t="s">
        <v>79</v>
      </c>
      <c r="L11" s="360" t="s">
        <v>78</v>
      </c>
      <c r="M11" s="400" t="s">
        <v>119</v>
      </c>
      <c r="N11" s="383" t="s">
        <v>118</v>
      </c>
      <c r="O11" s="185"/>
      <c r="P11" s="418" t="s">
        <v>128</v>
      </c>
      <c r="Q11" s="433" t="s">
        <v>66</v>
      </c>
      <c r="R11" s="365" t="s">
        <v>129</v>
      </c>
      <c r="S11" s="383" t="s">
        <v>118</v>
      </c>
      <c r="T11" s="185"/>
      <c r="U11" s="360" t="s">
        <v>78</v>
      </c>
      <c r="V11" s="395" t="s">
        <v>79</v>
      </c>
      <c r="W11" s="400" t="s">
        <v>119</v>
      </c>
      <c r="X11" s="383" t="s">
        <v>118</v>
      </c>
      <c r="Y11" s="43"/>
      <c r="Z11" s="40"/>
      <c r="AA11" s="41"/>
      <c r="AB11" s="42"/>
      <c r="AC11" s="43"/>
    </row>
    <row r="12" spans="1:35" ht="13" customHeight="1" thickBot="1">
      <c r="A12" s="43"/>
      <c r="B12" s="44" t="s">
        <v>12</v>
      </c>
      <c r="C12" s="43"/>
      <c r="D12" s="183"/>
      <c r="E12" s="43"/>
      <c r="F12" s="430"/>
      <c r="G12" s="431"/>
      <c r="H12" s="431"/>
      <c r="I12" s="432"/>
      <c r="J12" s="43"/>
      <c r="K12" s="396"/>
      <c r="L12" s="361"/>
      <c r="M12" s="401"/>
      <c r="N12" s="384"/>
      <c r="O12" s="185"/>
      <c r="P12" s="419"/>
      <c r="Q12" s="434"/>
      <c r="R12" s="366"/>
      <c r="S12" s="384"/>
      <c r="T12" s="185"/>
      <c r="U12" s="361"/>
      <c r="V12" s="396"/>
      <c r="W12" s="401"/>
      <c r="X12" s="384"/>
      <c r="Y12" s="43"/>
      <c r="Z12" s="40"/>
      <c r="AA12" s="41"/>
      <c r="AB12" s="42"/>
      <c r="AC12" s="43"/>
    </row>
    <row r="13" spans="1:35" ht="13" customHeight="1" thickBot="1">
      <c r="A13" s="43"/>
      <c r="B13" s="44" t="s">
        <v>13</v>
      </c>
      <c r="C13" s="43"/>
      <c r="D13" s="183"/>
      <c r="E13" s="43"/>
      <c r="F13" s="388" t="s">
        <v>16</v>
      </c>
      <c r="G13" s="389"/>
      <c r="H13" s="389"/>
      <c r="I13" s="390"/>
      <c r="J13" s="43"/>
      <c r="K13" s="396"/>
      <c r="L13" s="361"/>
      <c r="M13" s="401"/>
      <c r="N13" s="384"/>
      <c r="O13" s="185"/>
      <c r="P13" s="419"/>
      <c r="Q13" s="434"/>
      <c r="R13" s="366"/>
      <c r="S13" s="384"/>
      <c r="T13" s="185"/>
      <c r="U13" s="361"/>
      <c r="V13" s="396"/>
      <c r="W13" s="401"/>
      <c r="X13" s="384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436" t="s">
        <v>24</v>
      </c>
      <c r="G14" s="437"/>
      <c r="H14" s="437"/>
      <c r="I14" s="438"/>
      <c r="J14" s="43"/>
      <c r="K14" s="397"/>
      <c r="L14" s="362"/>
      <c r="M14" s="402"/>
      <c r="N14" s="385"/>
      <c r="O14" s="185"/>
      <c r="P14" s="420"/>
      <c r="Q14" s="435"/>
      <c r="R14" s="367"/>
      <c r="S14" s="385"/>
      <c r="T14" s="185"/>
      <c r="U14" s="362"/>
      <c r="V14" s="397"/>
      <c r="W14" s="402"/>
      <c r="X14" s="385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388" t="s">
        <v>16</v>
      </c>
      <c r="G15" s="389"/>
      <c r="H15" s="389"/>
      <c r="I15" s="390"/>
      <c r="J15" s="43"/>
      <c r="K15" s="355" t="s">
        <v>16</v>
      </c>
      <c r="L15" s="356"/>
      <c r="M15" s="356"/>
      <c r="N15" s="391"/>
      <c r="O15" s="185"/>
      <c r="P15" s="356"/>
      <c r="Q15" s="356"/>
      <c r="R15" s="356"/>
      <c r="S15" s="356"/>
      <c r="T15" s="185"/>
      <c r="U15" s="355" t="s">
        <v>16</v>
      </c>
      <c r="V15" s="356"/>
      <c r="W15" s="356"/>
      <c r="X15" s="356"/>
      <c r="Y15" s="43"/>
      <c r="Z15" s="40"/>
      <c r="AA15" s="41"/>
      <c r="AB15" s="42"/>
      <c r="AC15" s="43"/>
    </row>
    <row r="16" spans="1:35" ht="13" customHeight="1">
      <c r="A16" s="43"/>
      <c r="B16" s="46" t="s">
        <v>17</v>
      </c>
      <c r="C16" s="43"/>
      <c r="D16" s="183"/>
      <c r="E16" s="43"/>
      <c r="F16" s="365"/>
      <c r="G16" s="392" t="s">
        <v>81</v>
      </c>
      <c r="H16" s="365" t="s">
        <v>129</v>
      </c>
      <c r="I16" s="360" t="s">
        <v>78</v>
      </c>
      <c r="J16" s="43"/>
      <c r="K16" s="395" t="s">
        <v>79</v>
      </c>
      <c r="L16" s="360" t="s">
        <v>78</v>
      </c>
      <c r="M16" s="400" t="s">
        <v>119</v>
      </c>
      <c r="N16" s="383" t="s">
        <v>118</v>
      </c>
      <c r="O16" s="185"/>
      <c r="P16" s="372" t="s">
        <v>65</v>
      </c>
      <c r="Q16" s="372"/>
      <c r="R16" s="372"/>
      <c r="S16" s="398"/>
      <c r="T16" s="185"/>
      <c r="U16" s="360" t="s">
        <v>78</v>
      </c>
      <c r="V16" s="395" t="s">
        <v>79</v>
      </c>
      <c r="W16" s="400" t="s">
        <v>119</v>
      </c>
      <c r="X16" s="383" t="s">
        <v>118</v>
      </c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366"/>
      <c r="G17" s="393"/>
      <c r="H17" s="366"/>
      <c r="I17" s="361"/>
      <c r="J17" s="43"/>
      <c r="K17" s="396"/>
      <c r="L17" s="361"/>
      <c r="M17" s="401"/>
      <c r="N17" s="384"/>
      <c r="O17" s="185"/>
      <c r="P17" s="376"/>
      <c r="Q17" s="376"/>
      <c r="R17" s="376"/>
      <c r="S17" s="399"/>
      <c r="T17" s="185"/>
      <c r="U17" s="361"/>
      <c r="V17" s="396"/>
      <c r="W17" s="401"/>
      <c r="X17" s="384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366"/>
      <c r="G18" s="393"/>
      <c r="H18" s="366"/>
      <c r="I18" s="361"/>
      <c r="J18" s="43"/>
      <c r="K18" s="396"/>
      <c r="L18" s="361"/>
      <c r="M18" s="401"/>
      <c r="N18" s="384"/>
      <c r="O18" s="185"/>
      <c r="P18" s="403" t="s">
        <v>27</v>
      </c>
      <c r="Q18" s="404"/>
      <c r="R18" s="407" t="s">
        <v>80</v>
      </c>
      <c r="S18" s="408"/>
      <c r="T18" s="185"/>
      <c r="U18" s="361"/>
      <c r="V18" s="396"/>
      <c r="W18" s="401"/>
      <c r="X18" s="384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367"/>
      <c r="G19" s="394"/>
      <c r="H19" s="367"/>
      <c r="I19" s="362"/>
      <c r="J19" s="43"/>
      <c r="K19" s="397"/>
      <c r="L19" s="362"/>
      <c r="M19" s="402"/>
      <c r="N19" s="385"/>
      <c r="O19" s="185"/>
      <c r="P19" s="405"/>
      <c r="Q19" s="406"/>
      <c r="R19" s="409"/>
      <c r="S19" s="410"/>
      <c r="T19" s="185"/>
      <c r="U19" s="362"/>
      <c r="V19" s="397"/>
      <c r="W19" s="402"/>
      <c r="X19" s="385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377" t="s">
        <v>130</v>
      </c>
      <c r="G20" s="368"/>
      <c r="H20" s="368"/>
      <c r="I20" s="378"/>
      <c r="J20" s="34"/>
      <c r="K20" s="377" t="s">
        <v>130</v>
      </c>
      <c r="L20" s="368"/>
      <c r="M20" s="368"/>
      <c r="N20" s="378"/>
      <c r="O20" s="186"/>
      <c r="P20" s="377" t="s">
        <v>130</v>
      </c>
      <c r="Q20" s="368"/>
      <c r="R20" s="368"/>
      <c r="S20" s="378"/>
      <c r="T20" s="186"/>
      <c r="U20" s="377" t="s">
        <v>130</v>
      </c>
      <c r="V20" s="368"/>
      <c r="W20" s="368"/>
      <c r="X20" s="378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381"/>
      <c r="G21" s="370"/>
      <c r="H21" s="370"/>
      <c r="I21" s="382"/>
      <c r="J21" s="34"/>
      <c r="K21" s="381"/>
      <c r="L21" s="370"/>
      <c r="M21" s="370"/>
      <c r="N21" s="382"/>
      <c r="O21" s="186"/>
      <c r="P21" s="381"/>
      <c r="Q21" s="370"/>
      <c r="R21" s="370"/>
      <c r="S21" s="382"/>
      <c r="T21" s="186"/>
      <c r="U21" s="381"/>
      <c r="V21" s="370"/>
      <c r="W21" s="370"/>
      <c r="X21" s="382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415"/>
      <c r="G22" s="415" t="s">
        <v>131</v>
      </c>
      <c r="H22" s="363" t="s">
        <v>77</v>
      </c>
      <c r="I22" s="360" t="s">
        <v>78</v>
      </c>
      <c r="J22" s="43"/>
      <c r="K22" s="359" t="s">
        <v>68</v>
      </c>
      <c r="L22" s="360" t="s">
        <v>78</v>
      </c>
      <c r="M22" s="363" t="s">
        <v>77</v>
      </c>
      <c r="N22" s="418" t="s">
        <v>128</v>
      </c>
      <c r="O22" s="185"/>
      <c r="P22" s="359" t="s">
        <v>68</v>
      </c>
      <c r="Q22" s="360" t="s">
        <v>78</v>
      </c>
      <c r="R22" s="415" t="s">
        <v>131</v>
      </c>
      <c r="S22" s="383" t="s">
        <v>118</v>
      </c>
      <c r="T22" s="185"/>
      <c r="U22" s="360" t="s">
        <v>78</v>
      </c>
      <c r="V22" s="359" t="s">
        <v>68</v>
      </c>
      <c r="W22" s="365" t="s">
        <v>129</v>
      </c>
      <c r="X22" s="383"/>
      <c r="Y22" s="43"/>
      <c r="Z22" s="40"/>
      <c r="AA22" s="41"/>
      <c r="AB22" s="42"/>
      <c r="AC22" s="43"/>
    </row>
    <row r="23" spans="1:29" ht="13" customHeight="1" thickBot="1">
      <c r="A23" s="43"/>
      <c r="B23" s="46" t="s">
        <v>25</v>
      </c>
      <c r="C23" s="43"/>
      <c r="D23" s="183"/>
      <c r="E23" s="43"/>
      <c r="F23" s="416"/>
      <c r="G23" s="416"/>
      <c r="H23" s="364"/>
      <c r="I23" s="361"/>
      <c r="J23" s="43"/>
      <c r="K23" s="359"/>
      <c r="L23" s="361"/>
      <c r="M23" s="364"/>
      <c r="N23" s="419"/>
      <c r="O23" s="185"/>
      <c r="P23" s="359"/>
      <c r="Q23" s="361"/>
      <c r="R23" s="416"/>
      <c r="S23" s="384"/>
      <c r="T23" s="185"/>
      <c r="U23" s="361"/>
      <c r="V23" s="359"/>
      <c r="W23" s="366"/>
      <c r="X23" s="384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386" t="s">
        <v>132</v>
      </c>
      <c r="E24" s="43"/>
      <c r="F24" s="416"/>
      <c r="G24" s="416"/>
      <c r="H24" s="364"/>
      <c r="I24" s="361"/>
      <c r="J24" s="43"/>
      <c r="K24" s="359"/>
      <c r="L24" s="361"/>
      <c r="M24" s="364"/>
      <c r="N24" s="419"/>
      <c r="O24" s="185"/>
      <c r="P24" s="359"/>
      <c r="Q24" s="361"/>
      <c r="R24" s="416"/>
      <c r="S24" s="384"/>
      <c r="T24" s="185"/>
      <c r="U24" s="361"/>
      <c r="V24" s="359"/>
      <c r="W24" s="366"/>
      <c r="X24" s="384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387"/>
      <c r="E25" s="48"/>
      <c r="F25" s="417"/>
      <c r="G25" s="417"/>
      <c r="H25" s="364"/>
      <c r="I25" s="362"/>
      <c r="J25" s="48"/>
      <c r="K25" s="359"/>
      <c r="L25" s="362"/>
      <c r="M25" s="364"/>
      <c r="N25" s="420"/>
      <c r="O25" s="187"/>
      <c r="P25" s="359"/>
      <c r="Q25" s="362"/>
      <c r="R25" s="417"/>
      <c r="S25" s="385"/>
      <c r="T25" s="187"/>
      <c r="U25" s="362"/>
      <c r="V25" s="359"/>
      <c r="W25" s="367"/>
      <c r="X25" s="385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11" t="s">
        <v>16</v>
      </c>
      <c r="E26" s="48"/>
      <c r="F26" s="388" t="s">
        <v>16</v>
      </c>
      <c r="G26" s="389"/>
      <c r="H26" s="389"/>
      <c r="I26" s="390"/>
      <c r="J26" s="48"/>
      <c r="K26" s="355" t="s">
        <v>16</v>
      </c>
      <c r="L26" s="356"/>
      <c r="M26" s="356"/>
      <c r="N26" s="391"/>
      <c r="O26" s="187"/>
      <c r="P26" s="356"/>
      <c r="Q26" s="356"/>
      <c r="R26" s="356"/>
      <c r="S26" s="356"/>
      <c r="T26" s="187"/>
      <c r="U26" s="355" t="s">
        <v>16</v>
      </c>
      <c r="V26" s="356"/>
      <c r="W26" s="356"/>
      <c r="X26" s="356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413" t="s">
        <v>33</v>
      </c>
      <c r="E27" s="50"/>
      <c r="F27" s="415"/>
      <c r="G27" s="415" t="s">
        <v>131</v>
      </c>
      <c r="H27" s="363" t="s">
        <v>77</v>
      </c>
      <c r="I27" s="360" t="s">
        <v>78</v>
      </c>
      <c r="J27" s="50"/>
      <c r="K27" s="359" t="s">
        <v>68</v>
      </c>
      <c r="L27" s="360" t="s">
        <v>78</v>
      </c>
      <c r="M27" s="363" t="s">
        <v>77</v>
      </c>
      <c r="N27" s="418" t="s">
        <v>128</v>
      </c>
      <c r="O27" s="188"/>
      <c r="P27" s="359" t="s">
        <v>68</v>
      </c>
      <c r="Q27" s="360" t="s">
        <v>78</v>
      </c>
      <c r="R27" s="415" t="s">
        <v>131</v>
      </c>
      <c r="S27" s="383" t="s">
        <v>118</v>
      </c>
      <c r="T27" s="188"/>
      <c r="U27" s="359"/>
      <c r="V27" s="359" t="s">
        <v>68</v>
      </c>
      <c r="W27" s="365" t="s">
        <v>129</v>
      </c>
      <c r="X27" s="383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413"/>
      <c r="E28" s="50"/>
      <c r="F28" s="416"/>
      <c r="G28" s="416"/>
      <c r="H28" s="364"/>
      <c r="I28" s="361"/>
      <c r="J28" s="50"/>
      <c r="K28" s="359"/>
      <c r="L28" s="361"/>
      <c r="M28" s="364"/>
      <c r="N28" s="419"/>
      <c r="O28" s="188"/>
      <c r="P28" s="359"/>
      <c r="Q28" s="361"/>
      <c r="R28" s="416"/>
      <c r="S28" s="384"/>
      <c r="T28" s="188"/>
      <c r="U28" s="359"/>
      <c r="V28" s="359"/>
      <c r="W28" s="366"/>
      <c r="X28" s="384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414"/>
      <c r="E29" s="50"/>
      <c r="F29" s="416"/>
      <c r="G29" s="416"/>
      <c r="H29" s="364"/>
      <c r="I29" s="361"/>
      <c r="J29" s="50"/>
      <c r="K29" s="359"/>
      <c r="L29" s="361"/>
      <c r="M29" s="364"/>
      <c r="N29" s="419"/>
      <c r="O29" s="188"/>
      <c r="P29" s="359"/>
      <c r="Q29" s="361"/>
      <c r="R29" s="416"/>
      <c r="S29" s="384"/>
      <c r="T29" s="188"/>
      <c r="U29" s="359"/>
      <c r="V29" s="359"/>
      <c r="W29" s="366"/>
      <c r="X29" s="384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411" t="s">
        <v>9</v>
      </c>
      <c r="E30" s="50"/>
      <c r="F30" s="417"/>
      <c r="G30" s="417"/>
      <c r="H30" s="364"/>
      <c r="I30" s="362"/>
      <c r="J30" s="50"/>
      <c r="K30" s="359"/>
      <c r="L30" s="362"/>
      <c r="M30" s="364"/>
      <c r="N30" s="420"/>
      <c r="O30" s="188"/>
      <c r="P30" s="359"/>
      <c r="Q30" s="362"/>
      <c r="R30" s="417"/>
      <c r="S30" s="385"/>
      <c r="T30" s="188"/>
      <c r="U30" s="359"/>
      <c r="V30" s="359"/>
      <c r="W30" s="367"/>
      <c r="X30" s="385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412"/>
      <c r="E31" s="50"/>
      <c r="F31" s="355" t="s">
        <v>16</v>
      </c>
      <c r="G31" s="356"/>
      <c r="H31" s="356"/>
      <c r="I31" s="391"/>
      <c r="J31" s="50"/>
      <c r="K31" s="355" t="s">
        <v>16</v>
      </c>
      <c r="L31" s="356"/>
      <c r="M31" s="356"/>
      <c r="N31" s="356"/>
      <c r="O31" s="188"/>
      <c r="P31" s="355" t="s">
        <v>16</v>
      </c>
      <c r="Q31" s="356"/>
      <c r="R31" s="356"/>
      <c r="S31" s="356"/>
      <c r="T31" s="188"/>
      <c r="U31" s="357" t="s">
        <v>16</v>
      </c>
      <c r="V31" s="358"/>
      <c r="W31" s="358"/>
      <c r="X31" s="358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359"/>
      <c r="G32" s="360"/>
      <c r="H32" s="363"/>
      <c r="I32" s="365"/>
      <c r="J32" s="50"/>
      <c r="K32" s="359"/>
      <c r="L32" s="360"/>
      <c r="M32" s="363"/>
      <c r="N32" s="365"/>
      <c r="O32" s="188"/>
      <c r="P32" s="368" t="s">
        <v>133</v>
      </c>
      <c r="Q32" s="368"/>
      <c r="R32" s="368"/>
      <c r="S32" s="368"/>
      <c r="T32" s="280"/>
      <c r="U32" s="371" t="s">
        <v>39</v>
      </c>
      <c r="V32" s="372"/>
      <c r="W32" s="372"/>
      <c r="X32" s="372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359"/>
      <c r="G33" s="361"/>
      <c r="H33" s="364"/>
      <c r="I33" s="366"/>
      <c r="J33" s="51"/>
      <c r="K33" s="359"/>
      <c r="L33" s="361"/>
      <c r="M33" s="364"/>
      <c r="N33" s="366"/>
      <c r="O33" s="189"/>
      <c r="P33" s="369"/>
      <c r="Q33" s="369"/>
      <c r="R33" s="369"/>
      <c r="S33" s="369"/>
      <c r="T33" s="281"/>
      <c r="U33" s="373"/>
      <c r="V33" s="374"/>
      <c r="W33" s="374"/>
      <c r="X33" s="374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359"/>
      <c r="G34" s="361"/>
      <c r="H34" s="364"/>
      <c r="I34" s="366"/>
      <c r="J34" s="170"/>
      <c r="K34" s="359"/>
      <c r="L34" s="361"/>
      <c r="M34" s="364"/>
      <c r="N34" s="366"/>
      <c r="O34" s="190"/>
      <c r="P34" s="369"/>
      <c r="Q34" s="369"/>
      <c r="R34" s="369"/>
      <c r="S34" s="369"/>
      <c r="T34" s="282"/>
      <c r="U34" s="373"/>
      <c r="V34" s="374"/>
      <c r="W34" s="374"/>
      <c r="X34" s="374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359"/>
      <c r="G35" s="362"/>
      <c r="H35" s="364"/>
      <c r="I35" s="367"/>
      <c r="J35" s="171"/>
      <c r="K35" s="359"/>
      <c r="L35" s="362"/>
      <c r="M35" s="364"/>
      <c r="N35" s="367"/>
      <c r="O35" s="191"/>
      <c r="P35" s="369"/>
      <c r="Q35" s="369"/>
      <c r="R35" s="369"/>
      <c r="S35" s="369"/>
      <c r="T35" s="193"/>
      <c r="U35" s="375"/>
      <c r="V35" s="376"/>
      <c r="W35" s="376"/>
      <c r="X35" s="376"/>
      <c r="Y35" s="171"/>
      <c r="Z35" s="192"/>
      <c r="AA35" s="41"/>
      <c r="AB35" s="41"/>
      <c r="AC35" s="53"/>
    </row>
    <row r="36" spans="1:29" ht="13" customHeight="1">
      <c r="A36" s="53"/>
      <c r="B36" s="55" t="s">
        <v>41</v>
      </c>
      <c r="C36" s="53"/>
      <c r="D36" s="183"/>
      <c r="E36" s="53"/>
      <c r="F36" s="377" t="s">
        <v>105</v>
      </c>
      <c r="G36" s="368"/>
      <c r="H36" s="368"/>
      <c r="I36" s="378"/>
      <c r="J36" s="171"/>
      <c r="K36" s="377" t="s">
        <v>105</v>
      </c>
      <c r="L36" s="368"/>
      <c r="M36" s="368"/>
      <c r="N36" s="378"/>
      <c r="O36" s="278"/>
      <c r="P36" s="369"/>
      <c r="Q36" s="369"/>
      <c r="R36" s="369"/>
      <c r="S36" s="369"/>
      <c r="T36" s="278"/>
      <c r="U36" s="377" t="s">
        <v>105</v>
      </c>
      <c r="V36" s="368"/>
      <c r="W36" s="368"/>
      <c r="X36" s="368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379"/>
      <c r="G37" s="369"/>
      <c r="H37" s="369"/>
      <c r="I37" s="380"/>
      <c r="J37" s="171"/>
      <c r="K37" s="379"/>
      <c r="L37" s="369"/>
      <c r="M37" s="369"/>
      <c r="N37" s="380"/>
      <c r="O37" s="278"/>
      <c r="P37" s="369"/>
      <c r="Q37" s="369"/>
      <c r="R37" s="369"/>
      <c r="S37" s="369"/>
      <c r="T37" s="278"/>
      <c r="U37" s="379"/>
      <c r="V37" s="369"/>
      <c r="W37" s="369"/>
      <c r="X37" s="369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381"/>
      <c r="G38" s="370"/>
      <c r="H38" s="370"/>
      <c r="I38" s="382"/>
      <c r="J38" s="57"/>
      <c r="K38" s="381"/>
      <c r="L38" s="370"/>
      <c r="M38" s="370"/>
      <c r="N38" s="382"/>
      <c r="O38" s="193"/>
      <c r="P38" s="369"/>
      <c r="Q38" s="369"/>
      <c r="R38" s="369"/>
      <c r="S38" s="369"/>
      <c r="T38" s="193"/>
      <c r="U38" s="381"/>
      <c r="V38" s="370"/>
      <c r="W38" s="370"/>
      <c r="X38" s="370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194"/>
      <c r="G39" s="195"/>
      <c r="H39" s="195"/>
      <c r="I39" s="195"/>
      <c r="J39" s="279"/>
      <c r="K39" s="194"/>
      <c r="L39" s="195"/>
      <c r="M39" s="195"/>
      <c r="N39" s="195"/>
      <c r="O39" s="196"/>
      <c r="P39" s="370"/>
      <c r="Q39" s="370"/>
      <c r="R39" s="370"/>
      <c r="S39" s="370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312" t="s">
        <v>27</v>
      </c>
      <c r="R43" s="312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82</v>
      </c>
      <c r="D44" s="162"/>
      <c r="E44" s="70"/>
      <c r="F44" s="212" t="s">
        <v>83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313" t="s">
        <v>47</v>
      </c>
      <c r="R44" s="313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84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314" t="s">
        <v>85</v>
      </c>
      <c r="R45" s="314"/>
      <c r="S45" s="222" t="s">
        <v>86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134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315" t="s">
        <v>49</v>
      </c>
      <c r="R46" s="315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135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316" t="s">
        <v>87</v>
      </c>
      <c r="R47" s="316"/>
      <c r="S47" s="227" t="s">
        <v>88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317" t="s">
        <v>120</v>
      </c>
      <c r="R48" s="317"/>
      <c r="S48" s="229" t="s">
        <v>89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318" t="s">
        <v>136</v>
      </c>
      <c r="R49" s="319"/>
      <c r="S49" s="320" t="s">
        <v>137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321" t="s">
        <v>138</v>
      </c>
      <c r="R50" s="322"/>
      <c r="S50" s="307" t="s">
        <v>139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129</v>
      </c>
      <c r="D51" s="161"/>
      <c r="E51" s="74"/>
      <c r="F51" s="233" t="s">
        <v>140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323" t="s">
        <v>90</v>
      </c>
      <c r="R51" s="321"/>
      <c r="S51" s="324" t="s">
        <v>141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325" t="s">
        <v>91</v>
      </c>
      <c r="R52" s="325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326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328"/>
      <c r="B55" s="329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330"/>
      <c r="B56" s="331" t="s">
        <v>51</v>
      </c>
      <c r="C56" s="102"/>
      <c r="D56" s="102"/>
      <c r="E56" s="102"/>
      <c r="F56" s="102"/>
      <c r="G56" s="102"/>
      <c r="H56" s="102"/>
      <c r="I56" s="103"/>
      <c r="J56" s="310"/>
      <c r="K56" s="310"/>
      <c r="L56" s="310"/>
      <c r="M56" s="310"/>
      <c r="N56" s="310"/>
      <c r="O56" s="310"/>
      <c r="P56" s="310"/>
      <c r="Q56" s="310"/>
      <c r="R56" s="354" t="s">
        <v>52</v>
      </c>
      <c r="S56" s="354"/>
      <c r="T56" s="354"/>
      <c r="U56" s="354"/>
      <c r="V56" s="354"/>
      <c r="W56" s="354"/>
      <c r="X56" s="354"/>
      <c r="Y56" s="310"/>
      <c r="Z56" s="310"/>
      <c r="AA56" s="310"/>
      <c r="AB56" s="310"/>
      <c r="AC56" s="252"/>
    </row>
    <row r="57" spans="1:29" s="100" customFormat="1" ht="10" customHeight="1" thickBot="1">
      <c r="A57" s="332"/>
      <c r="B57" s="333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334"/>
      <c r="B58" s="335"/>
      <c r="C58" s="112" t="e">
        <f>G85/G83</f>
        <v>#DIV/0!</v>
      </c>
      <c r="D58" s="112"/>
      <c r="E58" s="112"/>
      <c r="F58" s="112"/>
      <c r="G58" s="113" t="s">
        <v>92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93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330"/>
      <c r="B59" s="336"/>
      <c r="C59" s="83"/>
      <c r="D59" s="112"/>
      <c r="E59" s="83"/>
      <c r="F59" s="84" t="s">
        <v>58</v>
      </c>
      <c r="G59" s="256">
        <v>1</v>
      </c>
      <c r="H59" s="83"/>
      <c r="I59" s="118"/>
      <c r="J59" s="310"/>
      <c r="K59" s="310"/>
      <c r="L59" s="310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330"/>
      <c r="B60" s="336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150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330"/>
      <c r="B61" s="336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330"/>
      <c r="B62" s="336"/>
      <c r="C62" s="83"/>
      <c r="D62" s="112"/>
      <c r="E62" s="83"/>
      <c r="F62" s="86" t="s">
        <v>142</v>
      </c>
      <c r="G62" s="258">
        <v>0.5</v>
      </c>
      <c r="H62" s="83"/>
      <c r="I62" s="124"/>
      <c r="J62" s="123"/>
      <c r="K62" s="123"/>
      <c r="L62" s="123"/>
      <c r="M62" s="126"/>
      <c r="N62" s="126" t="s">
        <v>142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330"/>
      <c r="B63" s="336"/>
      <c r="C63" s="83"/>
      <c r="D63" s="112"/>
      <c r="E63" s="83"/>
      <c r="F63" s="89" t="s">
        <v>71</v>
      </c>
      <c r="G63" s="258">
        <v>1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20</v>
      </c>
      <c r="Q63" s="259"/>
      <c r="R63" s="259" t="s">
        <v>61</v>
      </c>
      <c r="S63" s="259" t="s">
        <v>60</v>
      </c>
      <c r="T63" s="121"/>
      <c r="U63" s="259">
        <v>1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330"/>
      <c r="B64" s="336"/>
      <c r="C64" s="83"/>
      <c r="D64" s="112"/>
      <c r="E64" s="83"/>
      <c r="F64" s="165" t="s">
        <v>94</v>
      </c>
      <c r="G64" s="258">
        <v>1</v>
      </c>
      <c r="H64" s="83"/>
      <c r="I64" s="129"/>
      <c r="J64" s="130"/>
      <c r="K64" s="130"/>
      <c r="L64" s="130"/>
      <c r="M64" s="80"/>
      <c r="N64" s="166" t="s">
        <v>94</v>
      </c>
      <c r="O64" s="80"/>
      <c r="P64" s="259">
        <v>20</v>
      </c>
      <c r="Q64" s="259"/>
      <c r="R64" s="259" t="s">
        <v>59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330"/>
      <c r="B65" s="336"/>
      <c r="C65" s="83"/>
      <c r="D65" s="112"/>
      <c r="E65" s="83"/>
      <c r="F65" s="86" t="s">
        <v>95</v>
      </c>
      <c r="G65" s="258">
        <v>4</v>
      </c>
      <c r="H65" s="83"/>
      <c r="I65" s="131"/>
      <c r="J65" s="130"/>
      <c r="K65" s="130"/>
      <c r="L65" s="130"/>
      <c r="M65" s="114"/>
      <c r="N65" s="126" t="s">
        <v>95</v>
      </c>
      <c r="O65" s="114"/>
      <c r="P65" s="259">
        <v>50</v>
      </c>
      <c r="Q65" s="259"/>
      <c r="R65" s="259" t="s">
        <v>61</v>
      </c>
      <c r="S65" s="259" t="s">
        <v>60</v>
      </c>
      <c r="T65" s="121"/>
      <c r="U65" s="260">
        <v>1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330"/>
      <c r="B66" s="336"/>
      <c r="C66" s="83"/>
      <c r="D66" s="112"/>
      <c r="E66" s="83"/>
      <c r="F66" s="86" t="s">
        <v>79</v>
      </c>
      <c r="G66" s="258">
        <v>4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330"/>
      <c r="B67" s="336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337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330"/>
      <c r="B68" s="336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338" t="s">
        <v>113</v>
      </c>
      <c r="O68" s="136"/>
      <c r="P68" s="260">
        <v>50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330"/>
      <c r="B69" s="336"/>
      <c r="C69" s="83"/>
      <c r="D69" s="112"/>
      <c r="E69" s="83"/>
      <c r="F69" s="87" t="s">
        <v>72</v>
      </c>
      <c r="G69" s="258">
        <v>6</v>
      </c>
      <c r="H69" s="83"/>
      <c r="I69" s="135"/>
      <c r="J69" s="125"/>
      <c r="K69" s="125"/>
      <c r="L69" s="125"/>
      <c r="M69" s="136"/>
      <c r="N69" s="339" t="s">
        <v>72</v>
      </c>
      <c r="O69" s="81"/>
      <c r="P69" s="259">
        <v>30</v>
      </c>
      <c r="Q69" s="259"/>
      <c r="R69" s="259" t="s">
        <v>61</v>
      </c>
      <c r="S69" s="259" t="s">
        <v>60</v>
      </c>
      <c r="T69" s="121"/>
      <c r="U69" s="260">
        <v>1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330"/>
      <c r="B70" s="336"/>
      <c r="C70" s="83"/>
      <c r="D70" s="112"/>
      <c r="E70" s="83"/>
      <c r="F70" s="265" t="s">
        <v>143</v>
      </c>
      <c r="G70" s="258">
        <v>4</v>
      </c>
      <c r="H70" s="83"/>
      <c r="I70" s="135"/>
      <c r="J70" s="125"/>
      <c r="K70" s="125"/>
      <c r="L70" s="125"/>
      <c r="M70" s="136"/>
      <c r="N70" s="340" t="s">
        <v>143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330"/>
      <c r="B71" s="336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339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330"/>
      <c r="B72" s="336"/>
      <c r="C72" s="83"/>
      <c r="D72" s="112"/>
      <c r="E72" s="83"/>
      <c r="F72" s="308" t="s">
        <v>144</v>
      </c>
      <c r="G72" s="258">
        <v>4</v>
      </c>
      <c r="H72" s="83"/>
      <c r="I72" s="135"/>
      <c r="J72" s="125"/>
      <c r="K72" s="125"/>
      <c r="L72" s="125"/>
      <c r="M72" s="136"/>
      <c r="N72" s="341" t="s">
        <v>144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330"/>
      <c r="B73" s="336"/>
      <c r="C73" s="83"/>
      <c r="D73" s="112"/>
      <c r="E73" s="264"/>
      <c r="F73" s="342" t="s">
        <v>145</v>
      </c>
      <c r="G73" s="258">
        <v>3</v>
      </c>
      <c r="H73" s="83"/>
      <c r="I73" s="135"/>
      <c r="J73" s="125"/>
      <c r="K73" s="125"/>
      <c r="L73" s="125"/>
      <c r="M73" s="136"/>
      <c r="N73" s="343" t="s">
        <v>145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330"/>
      <c r="B74" s="336"/>
      <c r="C74" s="83"/>
      <c r="D74" s="112"/>
      <c r="E74" s="83"/>
      <c r="F74" s="90" t="s">
        <v>121</v>
      </c>
      <c r="G74" s="258">
        <v>7</v>
      </c>
      <c r="H74" s="83"/>
      <c r="I74" s="135"/>
      <c r="J74" s="125"/>
      <c r="K74" s="125"/>
      <c r="L74" s="125"/>
      <c r="M74" s="136"/>
      <c r="N74" s="344" t="s">
        <v>121</v>
      </c>
      <c r="O74" s="81"/>
      <c r="P74" s="259">
        <v>20</v>
      </c>
      <c r="Q74" s="259"/>
      <c r="R74" s="259" t="s">
        <v>59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330"/>
      <c r="B75" s="336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330"/>
      <c r="B76" s="336"/>
      <c r="C76" s="83"/>
      <c r="D76" s="112"/>
      <c r="E76" s="83"/>
      <c r="F76" s="163" t="s">
        <v>96</v>
      </c>
      <c r="G76" s="258">
        <v>0</v>
      </c>
      <c r="H76" s="83"/>
      <c r="I76" s="137"/>
      <c r="J76" s="119"/>
      <c r="K76" s="119"/>
      <c r="L76" s="119"/>
      <c r="M76" s="81"/>
      <c r="N76" s="136" t="s">
        <v>96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330"/>
      <c r="B77" s="336"/>
      <c r="C77" s="83"/>
      <c r="D77" s="112"/>
      <c r="E77" s="83"/>
      <c r="F77" s="308"/>
      <c r="G77" s="258">
        <v>0</v>
      </c>
      <c r="H77" s="83"/>
      <c r="I77" s="137"/>
      <c r="J77" s="119"/>
      <c r="K77" s="119"/>
      <c r="L77" s="119"/>
      <c r="M77" s="81"/>
      <c r="N77" s="309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330"/>
      <c r="B78" s="336"/>
      <c r="C78" s="83"/>
      <c r="D78" s="112"/>
      <c r="E78" s="83"/>
      <c r="F78" s="266" t="s">
        <v>97</v>
      </c>
      <c r="G78" s="258">
        <v>0</v>
      </c>
      <c r="H78" s="83"/>
      <c r="I78" s="137"/>
      <c r="J78" s="119"/>
      <c r="K78" s="119"/>
      <c r="L78" s="119"/>
      <c r="M78" s="81"/>
      <c r="N78" s="267" t="s">
        <v>97</v>
      </c>
      <c r="O78" s="114"/>
      <c r="P78" s="260" t="s">
        <v>60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330"/>
      <c r="B79" s="336"/>
      <c r="C79" s="83"/>
      <c r="D79" s="112"/>
      <c r="E79" s="83"/>
      <c r="F79" s="164" t="s">
        <v>73</v>
      </c>
      <c r="G79" s="268">
        <v>0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 t="s">
        <v>60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345"/>
      <c r="B80" s="346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347"/>
      <c r="B81" s="346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0"/>
      <c r="O81" s="104"/>
      <c r="P81" s="310"/>
      <c r="Q81" s="310"/>
      <c r="R81" s="310"/>
      <c r="S81" s="104"/>
      <c r="T81" s="310"/>
      <c r="U81" s="310"/>
      <c r="V81" s="310"/>
      <c r="W81" s="310"/>
      <c r="X81" s="310"/>
      <c r="Y81" s="310"/>
      <c r="Z81" s="310"/>
      <c r="AA81" s="310"/>
      <c r="AB81" s="310"/>
      <c r="AC81" s="138"/>
    </row>
    <row r="82" spans="1:30" s="144" customFormat="1" ht="10">
      <c r="A82" s="347"/>
      <c r="B82" s="346"/>
      <c r="C82" s="91"/>
      <c r="D82" s="91"/>
      <c r="E82" s="91"/>
      <c r="F82" s="88"/>
      <c r="G82" s="145"/>
      <c r="H82" s="92"/>
      <c r="I82" s="146"/>
      <c r="J82" s="310"/>
      <c r="K82" s="310"/>
      <c r="L82" s="310"/>
      <c r="M82" s="310"/>
      <c r="N82" s="310"/>
      <c r="O82" s="104"/>
      <c r="P82" s="104" t="s">
        <v>146</v>
      </c>
      <c r="Q82" s="104"/>
      <c r="R82" s="272" t="s">
        <v>53</v>
      </c>
      <c r="S82" s="104"/>
      <c r="T82" s="104"/>
      <c r="U82" s="104" t="s">
        <v>147</v>
      </c>
      <c r="V82" s="104"/>
      <c r="W82" s="272" t="s">
        <v>93</v>
      </c>
      <c r="X82" s="104"/>
      <c r="Y82" s="104"/>
      <c r="Z82" s="104"/>
      <c r="AA82" s="104"/>
      <c r="AB82" s="104"/>
      <c r="AC82" s="142"/>
    </row>
    <row r="83" spans="1:30" s="144" customFormat="1" ht="10">
      <c r="A83" s="347"/>
      <c r="B83" s="346"/>
      <c r="C83" s="91"/>
      <c r="D83" s="91"/>
      <c r="E83" s="91"/>
      <c r="F83" s="88" t="s">
        <v>98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148</v>
      </c>
      <c r="Q83" s="104"/>
      <c r="R83" s="272" t="s">
        <v>54</v>
      </c>
      <c r="S83" s="104"/>
      <c r="T83" s="104"/>
      <c r="U83" s="104" t="s">
        <v>149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348"/>
      <c r="B84" s="346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150</v>
      </c>
      <c r="Q84" s="104"/>
      <c r="R84" s="272" t="s">
        <v>56</v>
      </c>
      <c r="S84" s="274"/>
      <c r="T84" s="274"/>
      <c r="U84" s="310" t="s">
        <v>151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347"/>
      <c r="B85" s="349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0"/>
      <c r="S85" s="104"/>
      <c r="T85" s="104"/>
      <c r="U85" s="310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350"/>
      <c r="B86" s="349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354" t="s">
        <v>64</v>
      </c>
      <c r="S86" s="354"/>
      <c r="T86" s="354"/>
      <c r="U86" s="354"/>
      <c r="V86" s="354"/>
      <c r="W86" s="354"/>
      <c r="X86" s="354"/>
      <c r="Y86" s="354"/>
      <c r="Z86" s="310"/>
      <c r="AA86" s="310"/>
      <c r="AB86" s="310"/>
      <c r="AC86" s="142"/>
      <c r="AD86" s="149"/>
    </row>
    <row r="87" spans="1:30" s="100" customFormat="1" ht="11" thickBot="1">
      <c r="A87" s="351"/>
      <c r="B87" s="352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35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103">
    <mergeCell ref="X27:X30"/>
    <mergeCell ref="F31:I31"/>
    <mergeCell ref="K31:N31"/>
    <mergeCell ref="W11:W14"/>
    <mergeCell ref="S11:S14"/>
    <mergeCell ref="U11:U14"/>
    <mergeCell ref="V11:V14"/>
    <mergeCell ref="R11:R14"/>
    <mergeCell ref="U7:X7"/>
    <mergeCell ref="Z7:AB7"/>
    <mergeCell ref="X11:X14"/>
    <mergeCell ref="H22:H25"/>
    <mergeCell ref="I22:I25"/>
    <mergeCell ref="S22:S25"/>
    <mergeCell ref="P22:P25"/>
    <mergeCell ref="L16:L19"/>
    <mergeCell ref="M16:M19"/>
    <mergeCell ref="N16:N19"/>
    <mergeCell ref="W22:W25"/>
    <mergeCell ref="B2:B5"/>
    <mergeCell ref="L11:L14"/>
    <mergeCell ref="M11:M14"/>
    <mergeCell ref="N11:N14"/>
    <mergeCell ref="P11:P14"/>
    <mergeCell ref="F7:I7"/>
    <mergeCell ref="K7:N7"/>
    <mergeCell ref="P7:S7"/>
    <mergeCell ref="P9:S10"/>
    <mergeCell ref="F11:I12"/>
    <mergeCell ref="K11:K14"/>
    <mergeCell ref="Q11:Q14"/>
    <mergeCell ref="F13:I13"/>
    <mergeCell ref="F14:I14"/>
    <mergeCell ref="S27:S30"/>
    <mergeCell ref="U27:U30"/>
    <mergeCell ref="V27:V30"/>
    <mergeCell ref="W27:W30"/>
    <mergeCell ref="G22:G25"/>
    <mergeCell ref="R22:R25"/>
    <mergeCell ref="V22:V25"/>
    <mergeCell ref="L22:L25"/>
    <mergeCell ref="M22:M25"/>
    <mergeCell ref="N22:N25"/>
    <mergeCell ref="U22:U25"/>
    <mergeCell ref="K27:K30"/>
    <mergeCell ref="Q27:Q30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F15:I15"/>
    <mergeCell ref="K15:N15"/>
    <mergeCell ref="P15:S15"/>
    <mergeCell ref="F20:I21"/>
    <mergeCell ref="K20:N21"/>
    <mergeCell ref="P20:S21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F22:F25"/>
    <mergeCell ref="R56:X56"/>
    <mergeCell ref="R86:Y86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10" sqref="B10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Hyatt Regency Riverfront, Jacksonville, Florida,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January 15-19.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99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152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157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153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154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155</v>
      </c>
      <c r="C12" s="293"/>
      <c r="D12" s="293"/>
      <c r="E12" s="293"/>
      <c r="F12" s="293"/>
      <c r="G12" s="293"/>
      <c r="H12" s="293"/>
      <c r="I12" s="293"/>
    </row>
    <row r="13" spans="1:9" ht="15">
      <c r="A13" s="293"/>
      <c r="B13" s="293"/>
      <c r="C13" s="293"/>
      <c r="D13" s="293"/>
      <c r="E13" s="293"/>
      <c r="F13" s="293"/>
      <c r="G13" s="293"/>
      <c r="H13" s="293"/>
      <c r="I13" s="293"/>
    </row>
    <row r="14" spans="1:9" ht="15">
      <c r="A14" s="300" t="s">
        <v>100</v>
      </c>
      <c r="B14" s="300"/>
      <c r="C14" s="293"/>
      <c r="D14" s="293"/>
      <c r="E14" s="293"/>
      <c r="F14" s="293"/>
      <c r="G14" s="293"/>
      <c r="H14" s="293"/>
      <c r="I14" s="293"/>
    </row>
    <row r="15" spans="1:9" ht="15">
      <c r="A15" s="276">
        <v>1</v>
      </c>
      <c r="B15" s="288" t="s">
        <v>158</v>
      </c>
      <c r="C15" s="293"/>
      <c r="D15" s="293"/>
      <c r="E15" s="293"/>
      <c r="F15" s="293"/>
      <c r="G15" s="293"/>
      <c r="H15" s="293"/>
      <c r="I15" s="293"/>
    </row>
    <row r="16" spans="1:9" ht="15">
      <c r="A16" s="276">
        <v>2</v>
      </c>
      <c r="B16" s="288" t="s">
        <v>159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3</v>
      </c>
      <c r="B17" s="288" t="s">
        <v>161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4</v>
      </c>
      <c r="B18" s="288" t="s">
        <v>160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5</v>
      </c>
      <c r="B19" s="288" t="s">
        <v>162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6</v>
      </c>
      <c r="B20" s="288" t="s">
        <v>164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7</v>
      </c>
      <c r="B21" s="288" t="s">
        <v>163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8</v>
      </c>
      <c r="B22" s="288" t="s">
        <v>165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9</v>
      </c>
      <c r="B23" s="288" t="s">
        <v>166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10</v>
      </c>
      <c r="B24" s="288" t="s">
        <v>167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11</v>
      </c>
      <c r="B25" s="288" t="s">
        <v>168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12</v>
      </c>
      <c r="B26" s="288" t="s">
        <v>156</v>
      </c>
      <c r="C26" s="293"/>
      <c r="D26" s="293"/>
      <c r="E26" s="293"/>
      <c r="F26" s="293"/>
      <c r="G26" s="293"/>
      <c r="H26" s="293"/>
      <c r="I26" s="293"/>
    </row>
    <row r="27" spans="1:9">
      <c r="A27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zoomScale="189" zoomScaleNormal="189" zoomScalePageLayoutView="189" workbookViewId="0">
      <selection activeCell="E18" sqref="E18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Hyatt Regency Riverfront, Jacksonville, Florida, USA</v>
      </c>
      <c r="C2" s="172"/>
      <c r="D2" s="172"/>
      <c r="E2" s="175"/>
    </row>
    <row r="3" spans="1:8" ht="15">
      <c r="A3" s="172"/>
      <c r="B3" s="178" t="str">
        <f>Objectives!B3</f>
        <v>January 15-19.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Objectives!B15</f>
        <v>Monday 16 Jan,  AM2 - Opening report, approve agenda and previous minutes, status, TG4k terminology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TIME(10,30,0)</f>
        <v>0.4375</v>
      </c>
    </row>
    <row r="9" spans="1:8" ht="15">
      <c r="A9" s="287">
        <f>A8+0.1</f>
        <v>1.2000000000000002</v>
      </c>
      <c r="B9" s="290" t="s">
        <v>101</v>
      </c>
      <c r="C9" s="285" t="s">
        <v>107</v>
      </c>
      <c r="D9" s="290">
        <v>30</v>
      </c>
      <c r="E9" s="289">
        <f>E8+TIME(0,D8,0)</f>
        <v>0.4375</v>
      </c>
    </row>
    <row r="10" spans="1:8" ht="15">
      <c r="A10" s="287">
        <f t="shared" ref="A10:A14" si="0">A9+0.1</f>
        <v>1.3000000000000003</v>
      </c>
      <c r="B10" s="290" t="s">
        <v>171</v>
      </c>
      <c r="C10" s="285" t="s">
        <v>107</v>
      </c>
      <c r="D10" s="290">
        <v>2</v>
      </c>
      <c r="E10" s="289">
        <f t="shared" ref="E10:E14" si="1">E9+TIME(0,D9,0)</f>
        <v>0.45833333333333331</v>
      </c>
    </row>
    <row r="11" spans="1:8" ht="15">
      <c r="A11" s="287">
        <f t="shared" si="0"/>
        <v>1.4000000000000004</v>
      </c>
      <c r="B11" s="288" t="s">
        <v>172</v>
      </c>
      <c r="C11" s="285" t="s">
        <v>107</v>
      </c>
      <c r="D11" s="290">
        <v>5</v>
      </c>
      <c r="E11" s="289">
        <f t="shared" si="1"/>
        <v>0.4597222222222222</v>
      </c>
    </row>
    <row r="12" spans="1:8" ht="15">
      <c r="A12" s="287">
        <f t="shared" si="0"/>
        <v>1.5000000000000004</v>
      </c>
      <c r="B12" s="288" t="s">
        <v>173</v>
      </c>
      <c r="C12" s="285" t="s">
        <v>107</v>
      </c>
      <c r="D12" s="290">
        <v>15</v>
      </c>
      <c r="E12" s="289">
        <f t="shared" si="1"/>
        <v>0.46319444444444441</v>
      </c>
    </row>
    <row r="13" spans="1:8" ht="15">
      <c r="A13" s="287">
        <f t="shared" si="0"/>
        <v>1.6000000000000005</v>
      </c>
      <c r="B13" s="288" t="s">
        <v>174</v>
      </c>
      <c r="C13" s="285" t="s">
        <v>107</v>
      </c>
      <c r="D13" s="290">
        <v>60</v>
      </c>
      <c r="E13" s="289">
        <f t="shared" si="1"/>
        <v>0.47361111111111109</v>
      </c>
    </row>
    <row r="14" spans="1:8" ht="15">
      <c r="A14" s="287">
        <f t="shared" si="0"/>
        <v>1.7000000000000006</v>
      </c>
      <c r="B14" s="290" t="s">
        <v>76</v>
      </c>
      <c r="C14" s="285" t="s">
        <v>107</v>
      </c>
      <c r="D14" s="276">
        <v>0</v>
      </c>
      <c r="E14" s="289">
        <f t="shared" si="1"/>
        <v>0.51527777777777772</v>
      </c>
    </row>
    <row r="17" spans="1:5" ht="15">
      <c r="A17">
        <f>A8+1</f>
        <v>2.1</v>
      </c>
      <c r="B17" s="295" t="str">
        <f>Objectives!B16</f>
        <v>Monday 16 Jan,  PM1 - DSSS text submission presentations</v>
      </c>
      <c r="C17" s="285" t="s">
        <v>107</v>
      </c>
      <c r="D17" s="276">
        <v>0</v>
      </c>
      <c r="E17" s="289">
        <f>TIME(13,30,0)</f>
        <v>0.5625</v>
      </c>
    </row>
    <row r="18" spans="1:5" ht="15">
      <c r="A18" s="293">
        <f>A17+0.1</f>
        <v>2.2000000000000002</v>
      </c>
      <c r="B18" s="290" t="s">
        <v>184</v>
      </c>
      <c r="C18" s="297" t="s">
        <v>115</v>
      </c>
      <c r="D18" s="276">
        <v>60</v>
      </c>
      <c r="E18" s="289">
        <f>E17+TIME(0,D17,0)</f>
        <v>0.5625</v>
      </c>
    </row>
    <row r="19" spans="1:5" ht="15">
      <c r="A19" s="293">
        <f>A18+0.1</f>
        <v>2.3000000000000003</v>
      </c>
      <c r="B19" s="290" t="s">
        <v>122</v>
      </c>
      <c r="C19" s="297" t="s">
        <v>122</v>
      </c>
      <c r="D19" s="290">
        <v>60</v>
      </c>
      <c r="E19" s="289">
        <f>E18+TIME(0,D18,0)</f>
        <v>0.60416666666666663</v>
      </c>
    </row>
    <row r="20" spans="1:5" ht="15">
      <c r="A20" s="293">
        <f>A19+0.1</f>
        <v>2.4000000000000004</v>
      </c>
      <c r="B20" s="290" t="s">
        <v>76</v>
      </c>
      <c r="C20" s="285" t="s">
        <v>107</v>
      </c>
      <c r="D20" s="290">
        <v>0</v>
      </c>
      <c r="E20" s="289">
        <f>E19+TIME(0,D19,0)</f>
        <v>0.64583333333333326</v>
      </c>
    </row>
    <row r="22" spans="1:5" ht="15">
      <c r="A22">
        <f>A17+1</f>
        <v>3.1</v>
      </c>
      <c r="B22" s="295" t="str">
        <f>Objectives!B17</f>
        <v>Monday 16 Jan, PM2 - DSSS text discussion</v>
      </c>
      <c r="C22" s="285" t="s">
        <v>107</v>
      </c>
      <c r="D22" s="276">
        <v>0</v>
      </c>
      <c r="E22" s="289">
        <f>TIME(4,0,0)</f>
        <v>0.16666666666666666</v>
      </c>
    </row>
    <row r="23" spans="1:5" ht="15">
      <c r="A23" s="293">
        <f>A22+0.1</f>
        <v>3.2</v>
      </c>
      <c r="B23" s="290" t="s">
        <v>185</v>
      </c>
      <c r="C23" s="297" t="s">
        <v>115</v>
      </c>
      <c r="D23" s="276">
        <v>60</v>
      </c>
      <c r="E23" s="289">
        <f>E22+TIME(0,D22,0)</f>
        <v>0.16666666666666666</v>
      </c>
    </row>
    <row r="24" spans="1:5" ht="15">
      <c r="A24" s="293">
        <f>A23+0.1</f>
        <v>3.3000000000000003</v>
      </c>
      <c r="B24" s="290" t="s">
        <v>186</v>
      </c>
      <c r="C24" s="297" t="s">
        <v>115</v>
      </c>
      <c r="D24" s="290">
        <v>60</v>
      </c>
      <c r="E24" s="289">
        <f>E23+TIME(0,D23,0)</f>
        <v>0.20833333333333331</v>
      </c>
    </row>
    <row r="25" spans="1:5" ht="15">
      <c r="A25" s="293">
        <f>A24+0.1</f>
        <v>3.4000000000000004</v>
      </c>
      <c r="B25" s="290" t="s">
        <v>76</v>
      </c>
      <c r="C25" s="285" t="s">
        <v>107</v>
      </c>
      <c r="D25" s="290">
        <v>0</v>
      </c>
      <c r="E25" s="289">
        <f>E24+TIME(0,D24,0)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6" zoomScale="142" zoomScaleNormal="142" zoomScalePageLayoutView="142" workbookViewId="0">
      <selection activeCell="G26" sqref="G26"/>
    </sheetView>
  </sheetViews>
  <sheetFormatPr baseColWidth="10" defaultColWidth="8.83203125" defaultRowHeight="12" x14ac:dyDescent="0"/>
  <cols>
    <col min="1" max="1" width="7.83203125" customWidth="1"/>
    <col min="2" max="2" width="52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Hyatt Regency Riverfront, Jacksonville, Florida, USA</v>
      </c>
      <c r="C2" s="285"/>
      <c r="D2" s="276"/>
      <c r="E2" s="286"/>
      <c r="F2" s="277"/>
    </row>
    <row r="3" spans="1:6" ht="15">
      <c r="A3" s="276"/>
      <c r="B3" s="178" t="str">
        <f>Monday!B3</f>
        <v>January 15-19.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17 Jan,  AM1 - FSK text submission presentations</v>
      </c>
      <c r="C6" s="294"/>
      <c r="D6" s="293"/>
      <c r="E6" s="293"/>
    </row>
    <row r="7" spans="1:6" ht="15">
      <c r="A7" s="290">
        <f>Monday!A17+1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175</v>
      </c>
      <c r="C8" s="297" t="s">
        <v>116</v>
      </c>
      <c r="D8" s="276">
        <v>60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176</v>
      </c>
      <c r="C9" s="297" t="s">
        <v>177</v>
      </c>
      <c r="D9" s="290">
        <v>30</v>
      </c>
      <c r="E9" s="289">
        <f>E8+TIME(0,D8,0)</f>
        <v>0.375</v>
      </c>
    </row>
    <row r="10" spans="1:6" ht="15">
      <c r="A10" s="290">
        <f t="shared" ref="A10:A11" si="0">A9+0.1</f>
        <v>3.4000000000000004</v>
      </c>
      <c r="B10" s="290" t="s">
        <v>194</v>
      </c>
      <c r="C10" s="297" t="s">
        <v>196</v>
      </c>
      <c r="D10" s="290">
        <v>30</v>
      </c>
      <c r="E10" s="289">
        <f t="shared" ref="E10:E11" si="1">E9+TIME(0,D9,0)</f>
        <v>0.39583333333333331</v>
      </c>
    </row>
    <row r="11" spans="1:6" ht="15">
      <c r="A11" s="290">
        <f t="shared" si="0"/>
        <v>3.5000000000000004</v>
      </c>
      <c r="B11" s="290" t="s">
        <v>76</v>
      </c>
      <c r="C11" s="285" t="s">
        <v>107</v>
      </c>
      <c r="D11" s="290">
        <v>0</v>
      </c>
      <c r="E11" s="289">
        <f t="shared" si="1"/>
        <v>0.41666666666666663</v>
      </c>
    </row>
    <row r="12" spans="1:6" ht="15">
      <c r="A12" s="290"/>
      <c r="B12" s="293"/>
      <c r="C12" s="294"/>
      <c r="D12" s="293"/>
      <c r="E12" s="293"/>
    </row>
    <row r="13" spans="1:6" ht="15">
      <c r="A13" s="276"/>
      <c r="B13" s="176" t="str">
        <f>Objectives!B19</f>
        <v>Tuesday 17 Jan,  AM2 -FSK text discussion</v>
      </c>
      <c r="C13" s="276"/>
      <c r="D13" s="276"/>
      <c r="E13" s="286"/>
    </row>
    <row r="14" spans="1:6" ht="15">
      <c r="A14" s="287">
        <f>Tuesday!A7+1</f>
        <v>4.0999999999999996</v>
      </c>
      <c r="B14" s="288" t="s">
        <v>75</v>
      </c>
      <c r="C14" s="285" t="s">
        <v>108</v>
      </c>
      <c r="D14" s="276">
        <v>0</v>
      </c>
      <c r="E14" s="289">
        <f>TIME(10,30,0)</f>
        <v>0.4375</v>
      </c>
    </row>
    <row r="15" spans="1:6" ht="15">
      <c r="A15" s="287">
        <f>0.1+A14</f>
        <v>4.1999999999999993</v>
      </c>
      <c r="B15" s="290" t="s">
        <v>178</v>
      </c>
      <c r="C15" s="297" t="s">
        <v>116</v>
      </c>
      <c r="D15" s="276">
        <v>60</v>
      </c>
      <c r="E15" s="289">
        <f>E14+TIME(0,D14,0)</f>
        <v>0.4375</v>
      </c>
    </row>
    <row r="16" spans="1:6" ht="15">
      <c r="A16" s="287">
        <f>0.1+A15</f>
        <v>4.2999999999999989</v>
      </c>
      <c r="B16" s="290" t="s">
        <v>179</v>
      </c>
      <c r="C16" s="297" t="s">
        <v>116</v>
      </c>
      <c r="D16" s="276">
        <v>60</v>
      </c>
      <c r="E16" s="289">
        <f>E15+TIME(0,D15,0)</f>
        <v>0.47916666666666669</v>
      </c>
    </row>
    <row r="17" spans="1:5" ht="15">
      <c r="A17" s="287">
        <f>0.1+A16</f>
        <v>4.3999999999999986</v>
      </c>
      <c r="B17" s="290" t="s">
        <v>76</v>
      </c>
      <c r="C17" s="285" t="s">
        <v>108</v>
      </c>
      <c r="D17" s="296">
        <v>0</v>
      </c>
      <c r="E17" s="289">
        <f>E16+TIME(0,D16,0)</f>
        <v>0.52083333333333337</v>
      </c>
    </row>
    <row r="18" spans="1:5" ht="15">
      <c r="A18" s="290"/>
      <c r="B18" s="293"/>
      <c r="C18" s="294"/>
      <c r="D18" s="293"/>
      <c r="E18" s="293"/>
    </row>
    <row r="19" spans="1:5" ht="15">
      <c r="A19" s="290"/>
      <c r="B19" s="295" t="str">
        <f>Objectives!B20</f>
        <v>Tuesday 17 Jan,  PM1 -MAC text submission presentation</v>
      </c>
      <c r="C19" s="294"/>
      <c r="D19" s="293"/>
      <c r="E19" s="293"/>
    </row>
    <row r="20" spans="1:5" ht="15">
      <c r="A20" s="290">
        <f>A14+1</f>
        <v>5.0999999999999996</v>
      </c>
      <c r="B20" s="288" t="s">
        <v>75</v>
      </c>
      <c r="C20" s="285" t="s">
        <v>107</v>
      </c>
      <c r="D20" s="276">
        <v>0</v>
      </c>
      <c r="E20" s="289">
        <f>TIME(13,30,0)</f>
        <v>0.5625</v>
      </c>
    </row>
    <row r="21" spans="1:5" ht="15">
      <c r="A21" s="290">
        <f>A20+0.1</f>
        <v>5.1999999999999993</v>
      </c>
      <c r="B21" s="290" t="s">
        <v>180</v>
      </c>
      <c r="C21" s="297" t="s">
        <v>114</v>
      </c>
      <c r="D21" s="276">
        <v>30</v>
      </c>
      <c r="E21" s="289">
        <f>E20+TIME(0,D20,0)</f>
        <v>0.5625</v>
      </c>
    </row>
    <row r="22" spans="1:5" ht="15">
      <c r="A22" s="290">
        <f t="shared" ref="A22" si="2">A16+1</f>
        <v>5.2999999999999989</v>
      </c>
      <c r="B22" s="290" t="s">
        <v>181</v>
      </c>
      <c r="C22" s="297" t="s">
        <v>114</v>
      </c>
      <c r="D22" s="276">
        <v>30</v>
      </c>
      <c r="E22" s="289">
        <f t="shared" ref="E22:E25" si="3">E21+TIME(0,D21,0)</f>
        <v>0.58333333333333337</v>
      </c>
    </row>
    <row r="23" spans="1:5" ht="15">
      <c r="A23" s="290">
        <f t="shared" ref="A23:A25" si="4">A22+0.1</f>
        <v>5.3999999999999986</v>
      </c>
      <c r="B23" s="290" t="s">
        <v>169</v>
      </c>
      <c r="C23" s="297" t="s">
        <v>170</v>
      </c>
      <c r="D23" s="290">
        <v>30</v>
      </c>
      <c r="E23" s="289">
        <f t="shared" si="3"/>
        <v>0.60416666666666674</v>
      </c>
    </row>
    <row r="24" spans="1:5" ht="30">
      <c r="A24" s="290">
        <f t="shared" si="4"/>
        <v>5.4999999999999982</v>
      </c>
      <c r="B24" s="299" t="s">
        <v>198</v>
      </c>
      <c r="C24" s="297" t="s">
        <v>197</v>
      </c>
      <c r="D24" s="290">
        <v>30</v>
      </c>
      <c r="E24" s="289">
        <f t="shared" si="3"/>
        <v>0.62500000000000011</v>
      </c>
    </row>
    <row r="25" spans="1:5" ht="15">
      <c r="A25" s="290">
        <f t="shared" si="4"/>
        <v>5.5999999999999979</v>
      </c>
      <c r="B25" s="290" t="s">
        <v>76</v>
      </c>
      <c r="C25" s="285" t="s">
        <v>107</v>
      </c>
      <c r="D25" s="290">
        <v>0</v>
      </c>
      <c r="E25" s="289">
        <f t="shared" si="3"/>
        <v>0.64583333333333348</v>
      </c>
    </row>
    <row r="26" spans="1:5" ht="15">
      <c r="A26" s="290"/>
      <c r="B26" s="293"/>
      <c r="C26" s="294"/>
      <c r="D26" s="293"/>
      <c r="E26" s="293"/>
    </row>
    <row r="27" spans="1:5" ht="15">
      <c r="A27" s="290"/>
      <c r="B27" s="295" t="str">
        <f>Objectives!B21</f>
        <v>Tuesday 17 Jan,  PM2 -MAC text discussion</v>
      </c>
      <c r="C27" s="294"/>
      <c r="D27" s="293"/>
      <c r="E27" s="293"/>
    </row>
    <row r="28" spans="1:5" ht="15">
      <c r="A28" s="290">
        <f>A20+1</f>
        <v>6.1</v>
      </c>
      <c r="B28" s="288" t="s">
        <v>75</v>
      </c>
      <c r="C28" s="285" t="s">
        <v>107</v>
      </c>
      <c r="D28" s="276">
        <v>0</v>
      </c>
      <c r="E28" s="289">
        <f>TIME(16,0,0)</f>
        <v>0.66666666666666663</v>
      </c>
    </row>
    <row r="29" spans="1:5" ht="15">
      <c r="A29" s="290">
        <f>A28+0.1</f>
        <v>6.1999999999999993</v>
      </c>
      <c r="B29" s="290" t="s">
        <v>182</v>
      </c>
      <c r="C29" s="297" t="s">
        <v>114</v>
      </c>
      <c r="D29" s="276">
        <v>60</v>
      </c>
      <c r="E29" s="289">
        <f>E28+TIME(0,D28,0)</f>
        <v>0.66666666666666663</v>
      </c>
    </row>
    <row r="30" spans="1:5" ht="15">
      <c r="A30" s="290">
        <f t="shared" ref="A30:A31" si="5">A29+0.1</f>
        <v>6.2999999999999989</v>
      </c>
      <c r="B30" s="290" t="s">
        <v>183</v>
      </c>
      <c r="C30" s="297" t="s">
        <v>114</v>
      </c>
      <c r="D30" s="276">
        <v>60</v>
      </c>
      <c r="E30" s="289">
        <f t="shared" ref="E30:E31" si="6">E29+TIME(0,D29,0)</f>
        <v>0.70833333333333326</v>
      </c>
    </row>
    <row r="31" spans="1:5" ht="15">
      <c r="A31" s="290">
        <f t="shared" si="5"/>
        <v>6.3999999999999986</v>
      </c>
      <c r="B31" s="290" t="s">
        <v>76</v>
      </c>
      <c r="C31" s="285" t="s">
        <v>107</v>
      </c>
      <c r="D31" s="290">
        <v>0</v>
      </c>
      <c r="E31" s="289">
        <f t="shared" si="6"/>
        <v>0.74999999999999989</v>
      </c>
    </row>
    <row r="32" spans="1:5">
      <c r="A32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opLeftCell="B2" zoomScale="193" zoomScaleNormal="193" zoomScalePageLayoutView="193" workbookViewId="0">
      <selection activeCell="C4" sqref="C4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Hyatt Regency Riverfront, Jacksonville, Florida, USA</v>
      </c>
      <c r="C2" s="293"/>
      <c r="D2" s="293"/>
      <c r="E2" s="293"/>
      <c r="F2" s="293"/>
    </row>
    <row r="3" spans="2:6" ht="15">
      <c r="B3" s="178" t="str">
        <f>Monday!B3</f>
        <v>January 15-19.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18 Jan,  PM1 -General text/issues discussion</v>
      </c>
      <c r="D7" s="293"/>
      <c r="E7" s="293"/>
      <c r="F7" s="293"/>
    </row>
    <row r="8" spans="2:6" ht="15">
      <c r="B8" s="293">
        <f>Tuesday!A28+1</f>
        <v>7.1</v>
      </c>
      <c r="C8" s="288" t="s">
        <v>75</v>
      </c>
      <c r="D8" s="285" t="s">
        <v>107</v>
      </c>
      <c r="E8" s="276">
        <v>0</v>
      </c>
      <c r="F8" s="289">
        <f>TIME(8,0,0)</f>
        <v>0.33333333333333331</v>
      </c>
    </row>
    <row r="9" spans="2:6" ht="15">
      <c r="B9" s="293">
        <f>B8+0.1</f>
        <v>7.1999999999999993</v>
      </c>
      <c r="C9" s="290" t="s">
        <v>187</v>
      </c>
      <c r="D9" s="285" t="s">
        <v>107</v>
      </c>
      <c r="E9" s="276">
        <v>40</v>
      </c>
      <c r="F9" s="289">
        <f>F8+TIME(0,E8,0)</f>
        <v>0.33333333333333331</v>
      </c>
    </row>
    <row r="10" spans="2:6" ht="15">
      <c r="B10" s="293">
        <f>B9+0.1</f>
        <v>7.2999999999999989</v>
      </c>
      <c r="C10" s="290" t="s">
        <v>188</v>
      </c>
      <c r="D10" s="285" t="s">
        <v>107</v>
      </c>
      <c r="E10" s="276">
        <v>40</v>
      </c>
      <c r="F10" s="289">
        <f>F9+TIME(0,E9,0)</f>
        <v>0.3611111111111111</v>
      </c>
    </row>
    <row r="11" spans="2:6" ht="15">
      <c r="B11" s="293">
        <f t="shared" ref="B11:B12" si="0">B10+0.1</f>
        <v>7.3999999999999986</v>
      </c>
      <c r="C11" s="290" t="s">
        <v>189</v>
      </c>
      <c r="D11" s="285" t="s">
        <v>107</v>
      </c>
      <c r="E11" s="276">
        <v>40</v>
      </c>
      <c r="F11" s="289">
        <f t="shared" ref="F11:F12" si="1">F10+TIME(0,E10,0)</f>
        <v>0.3888888888888889</v>
      </c>
    </row>
    <row r="12" spans="2:6" ht="15">
      <c r="B12" s="293">
        <f t="shared" si="0"/>
        <v>7.4999999999999982</v>
      </c>
      <c r="C12" s="290" t="s">
        <v>76</v>
      </c>
      <c r="D12" s="285" t="s">
        <v>107</v>
      </c>
      <c r="E12" s="290">
        <v>0</v>
      </c>
      <c r="F12" s="289">
        <f t="shared" si="1"/>
        <v>0.41666666666666669</v>
      </c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3"/>
      <c r="D14" s="293"/>
      <c r="E14" s="293"/>
      <c r="F14" s="293"/>
    </row>
    <row r="15" spans="2:6" ht="15">
      <c r="B15" s="293"/>
      <c r="C15" s="295" t="str">
        <f>Objectives!B23</f>
        <v>Wednesday 18 Jan,  PM2 -General text/issues discussion</v>
      </c>
      <c r="D15" s="293"/>
      <c r="E15" s="293"/>
      <c r="F15" s="293"/>
    </row>
    <row r="16" spans="2:6" ht="15">
      <c r="B16" s="293">
        <f>Objectives!A23+0.1</f>
        <v>9.1</v>
      </c>
      <c r="C16" s="290" t="s">
        <v>117</v>
      </c>
      <c r="D16" s="285" t="s">
        <v>107</v>
      </c>
      <c r="E16" s="293">
        <v>0</v>
      </c>
      <c r="F16" s="289">
        <f>TIME(13,30,0)</f>
        <v>0.5625</v>
      </c>
    </row>
    <row r="17" spans="2:6" ht="15">
      <c r="B17" s="293">
        <f>B16+0.1</f>
        <v>9.1999999999999993</v>
      </c>
      <c r="C17" s="290" t="s">
        <v>190</v>
      </c>
      <c r="D17" s="285" t="s">
        <v>107</v>
      </c>
      <c r="E17" s="293">
        <v>120</v>
      </c>
      <c r="F17" s="289">
        <f>F16+TIME(0,E16,0)</f>
        <v>0.5625</v>
      </c>
    </row>
    <row r="18" spans="2:6" ht="15">
      <c r="B18" s="293">
        <f>B17+0.1</f>
        <v>9.2999999999999989</v>
      </c>
      <c r="C18" s="290" t="s">
        <v>122</v>
      </c>
      <c r="D18" s="285" t="s">
        <v>107</v>
      </c>
      <c r="E18" s="293">
        <v>0</v>
      </c>
      <c r="F18" s="289">
        <f t="shared" ref="F18:F19" si="2">F17+TIME(0,E17,0)</f>
        <v>0.64583333333333337</v>
      </c>
    </row>
    <row r="19" spans="2:6" ht="15">
      <c r="B19" s="293">
        <f>B18+0.1</f>
        <v>9.3999999999999986</v>
      </c>
      <c r="C19" s="290" t="s">
        <v>76</v>
      </c>
      <c r="D19" s="285" t="s">
        <v>107</v>
      </c>
      <c r="E19" s="293">
        <v>0</v>
      </c>
      <c r="F19" s="289">
        <f t="shared" si="2"/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zoomScale="189" zoomScaleNormal="189" zoomScalePageLayoutView="189" workbookViewId="0">
      <selection activeCell="A5" sqref="A5:E21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Hyatt Regency Riverfront, Jacksonville, Florida, USA</v>
      </c>
      <c r="C2" s="276"/>
      <c r="D2" s="276"/>
      <c r="E2" s="286"/>
      <c r="F2" s="293"/>
    </row>
    <row r="3" spans="1:6" ht="15">
      <c r="A3" s="298"/>
      <c r="B3" s="178" t="str">
        <f>Tuesday!B3</f>
        <v>January 15-19.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19 Jan,  AM1 - Tech Editor Selection/Affirmation</v>
      </c>
      <c r="C5" s="293"/>
      <c r="D5" s="293"/>
      <c r="E5" s="293"/>
      <c r="F5" s="293"/>
    </row>
    <row r="6" spans="1:6" ht="15">
      <c r="A6" s="287">
        <f>Wednesday!B16+1</f>
        <v>10.1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10.199999999999999</v>
      </c>
      <c r="B7" s="290" t="s">
        <v>191</v>
      </c>
      <c r="C7" s="292" t="s">
        <v>108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10.299999999999999</v>
      </c>
      <c r="B8" s="290" t="s">
        <v>192</v>
      </c>
      <c r="C8" s="292" t="s">
        <v>108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10.399999999999999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19 Jan, AM2 -Document review, text assignment</v>
      </c>
      <c r="C11" s="293"/>
      <c r="D11" s="293"/>
      <c r="E11" s="293"/>
      <c r="F11" s="293"/>
    </row>
    <row r="12" spans="1:6" ht="15">
      <c r="A12" s="287">
        <f>A6+1</f>
        <v>11.1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11.2</v>
      </c>
      <c r="B13" s="290" t="s">
        <v>123</v>
      </c>
      <c r="C13" s="292" t="s">
        <v>108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11.299999999999999</v>
      </c>
      <c r="B14" s="290" t="s">
        <v>123</v>
      </c>
      <c r="C14" s="292" t="s">
        <v>108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11.399999999999999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19 Jan,  PM1 -Discuss path forward, closing report</v>
      </c>
      <c r="C17" s="293"/>
      <c r="D17" s="293"/>
      <c r="E17" s="293"/>
      <c r="F17" s="293"/>
    </row>
    <row r="18" spans="1:6" ht="15">
      <c r="A18" s="287">
        <f>A12+1</f>
        <v>12.1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12.2</v>
      </c>
      <c r="B19" s="290" t="s">
        <v>123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12.299999999999999</v>
      </c>
      <c r="B20" s="290" t="s">
        <v>193</v>
      </c>
      <c r="C20" s="292" t="s">
        <v>108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12.399999999999999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</row>
    <row r="24" spans="1:6" ht="15">
      <c r="A24" s="293"/>
    </row>
    <row r="25" spans="1:6" ht="15">
      <c r="A25" s="293"/>
    </row>
    <row r="26" spans="1:6" ht="15">
      <c r="A26" s="293"/>
    </row>
    <row r="27" spans="1:6" ht="15">
      <c r="A27" s="293"/>
    </row>
    <row r="28" spans="1:6" ht="15">
      <c r="A28" s="293"/>
    </row>
    <row r="29" spans="1:6" ht="15">
      <c r="A29" s="293"/>
    </row>
    <row r="32" spans="1:6">
      <c r="C32" s="306"/>
    </row>
    <row r="33" spans="3:3">
      <c r="C33" s="30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2012-01-16T17:03:05Z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