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0" yWindow="0" windowWidth="25600" windowHeight="14300" tabRatio="500"/>
  </bookViews>
  <sheets>
    <sheet name="Cover" sheetId="3" r:id="rId1"/>
    <sheet name="Comments" sheetId="1" r:id="rId2"/>
    <sheet name="Summary" sheetId="2" r:id="rId3"/>
    <sheet name="Notes" sheetId="5" r:id="rId4"/>
    <sheet name="Charts" sheetId="6" r:id="rId5"/>
  </sheets>
  <definedNames>
    <definedName name="_xlnm._FilterDatabase" localSheetId="1" hidden="1">Comments!$A$1:$X$37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C61" i="2"/>
  <c r="D61" i="2"/>
  <c r="E61" i="2"/>
  <c r="R2" i="1"/>
  <c r="S2" i="1"/>
  <c r="R36" i="1"/>
  <c r="S36" i="1"/>
  <c r="R35" i="1"/>
  <c r="S35" i="1"/>
  <c r="R34" i="1"/>
  <c r="S34" i="1"/>
  <c r="R33" i="1"/>
  <c r="S33" i="1"/>
  <c r="R32" i="1"/>
  <c r="S32" i="1"/>
  <c r="R31" i="1"/>
  <c r="S31" i="1"/>
  <c r="R30" i="1"/>
  <c r="S30" i="1"/>
  <c r="R29" i="1"/>
  <c r="S29" i="1"/>
  <c r="R28" i="1"/>
  <c r="S28" i="1"/>
  <c r="R27" i="1"/>
  <c r="S27" i="1"/>
  <c r="R26" i="1"/>
  <c r="S26" i="1"/>
  <c r="R25" i="1"/>
  <c r="S25" i="1"/>
  <c r="R24" i="1"/>
  <c r="S24" i="1"/>
  <c r="R23" i="1"/>
  <c r="S23" i="1"/>
  <c r="R22" i="1"/>
  <c r="S22" i="1"/>
  <c r="R21" i="1"/>
  <c r="S21" i="1"/>
  <c r="R20" i="1"/>
  <c r="S20" i="1"/>
  <c r="R19" i="1"/>
  <c r="S19" i="1"/>
  <c r="R18" i="1"/>
  <c r="S18" i="1"/>
  <c r="R17" i="1"/>
  <c r="S17" i="1"/>
  <c r="R16" i="1"/>
  <c r="S16" i="1"/>
  <c r="R15" i="1"/>
  <c r="S15" i="1"/>
  <c r="R14" i="1"/>
  <c r="S14" i="1"/>
  <c r="R13" i="1"/>
  <c r="S13" i="1"/>
  <c r="R12" i="1"/>
  <c r="S12" i="1"/>
  <c r="R11" i="1"/>
  <c r="S11" i="1"/>
  <c r="R10" i="1"/>
  <c r="S10" i="1"/>
  <c r="R9" i="1"/>
  <c r="S9" i="1"/>
  <c r="R8" i="1"/>
  <c r="S8" i="1"/>
  <c r="R7" i="1"/>
  <c r="S7" i="1"/>
  <c r="R6" i="1"/>
  <c r="S6" i="1"/>
  <c r="R5" i="1"/>
  <c r="S5" i="1"/>
  <c r="R4" i="1"/>
  <c r="S4" i="1"/>
  <c r="R3" i="1"/>
  <c r="S3" i="1"/>
  <c r="S37" i="1"/>
  <c r="R37" i="1"/>
  <c r="C15" i="2"/>
  <c r="C58" i="2"/>
  <c r="D15" i="2"/>
  <c r="D58" i="2"/>
  <c r="E58" i="2"/>
  <c r="C59" i="2"/>
  <c r="D59" i="2"/>
  <c r="E59" i="2"/>
  <c r="C60" i="2"/>
  <c r="D60" i="2"/>
  <c r="E60" i="2"/>
  <c r="C57" i="2"/>
  <c r="D57" i="2"/>
  <c r="E57" i="2"/>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<sst xmlns="http://schemas.openxmlformats.org/spreadsheetml/2006/main" count="479" uniqueCount="278">
  <si>
    <t>Comment #</t>
  </si>
  <si>
    <t>Name</t>
  </si>
  <si>
    <t>Category</t>
  </si>
  <si>
    <t>Page</t>
  </si>
  <si>
    <t>Subclause</t>
  </si>
  <si>
    <t>Line</t>
  </si>
  <si>
    <t>Comment</t>
  </si>
  <si>
    <t>File</t>
  </si>
  <si>
    <t>Must Be Satisfied</t>
  </si>
  <si>
    <t>Proposed Change</t>
  </si>
  <si>
    <t>Resolution Status</t>
  </si>
  <si>
    <t>Resolution Detail</t>
  </si>
  <si>
    <t>Other1</t>
  </si>
  <si>
    <t>Other2</t>
  </si>
  <si>
    <t>Other3</t>
  </si>
  <si>
    <t>Editorial</t>
  </si>
  <si>
    <t>General</t>
  </si>
  <si>
    <t>Total</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</si>
  <si>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</si>
  <si>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</si>
  <si>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</si>
  <si>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</si>
  <si>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</si>
  <si>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</si>
  <si>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</si>
  <si>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</si>
  <si>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</si>
  <si>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</si>
  <si>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</si>
  <si>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</si>
  <si>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</si>
  <si>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</si>
  <si>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802.15.4g Sponsor Ballot Comments and Resolutions</t>
  </si>
  <si>
    <t>Phil Beecher</t>
  </si>
  <si>
    <t>BCC</t>
  </si>
  <si>
    <t>Voice: +44 1273 422275</t>
  </si>
  <si>
    <t>16 Saxon Road, Hove, BN3 4LE</t>
  </si>
  <si>
    <t>email: phil@beecher.co.uk</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</si>
  <si>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</si>
  <si>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</si>
  <si>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</si>
  <si>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</si>
  <si>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</si>
  <si>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</si>
  <si>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</si>
  <si>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</si>
  <si>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</si>
  <si>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</si>
  <si>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</si>
  <si>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</si>
  <si>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</si>
  <si>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</si>
  <si>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</si>
  <si>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</si>
  <si>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</si>
  <si>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</si>
  <si>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</si>
  <si>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</si>
  <si>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</si>
  <si>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</si>
  <si>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</si>
  <si>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</si>
  <si>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</si>
  <si>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</si>
  <si>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</si>
  <si>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</si>
  <si>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</si>
  <si>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</si>
  <si>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</si>
  <si>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</si>
  <si>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</si>
  <si>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</si>
  <si>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</si>
  <si>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</si>
  <si>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</si>
  <si>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</si>
  <si>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</si>
  <si>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</si>
  <si>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</si>
  <si>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</si>
  <si>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</si>
  <si>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</si>
  <si>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</si>
  <si>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</si>
  <si>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</si>
  <si>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</si>
  <si>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</si>
  <si>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</si>
  <si>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</si>
  <si>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</si>
  <si>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</si>
  <si>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</si>
  <si>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</si>
  <si>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</si>
  <si>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</si>
  <si>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</si>
  <si>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</si>
  <si>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</si>
  <si>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</si>
  <si>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</si>
  <si>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</si>
  <si>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</si>
  <si>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</si>
  <si>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</si>
  <si>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</si>
  <si>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</si>
  <si>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</si>
  <si>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</si>
  <si>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</si>
  <si>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</si>
  <si>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</si>
  <si>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</si>
  <si>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</si>
  <si>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</si>
  <si>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</si>
  <si>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</si>
  <si>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</si>
  <si>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</si>
  <si>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</si>
  <si>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</si>
  <si>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</si>
  <si>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</si>
  <si>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</si>
  <si>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</si>
  <si>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</si>
  <si>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</si>
  <si>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</si>
  <si>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</si>
  <si>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</si>
  <si>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</si>
  <si>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</si>
  <si>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</si>
  <si>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Alina Liru Lu, Tim Schmidl</t>
  </si>
  <si>
    <t>Ruben Salazar, Kazu Yasukawa</t>
  </si>
  <si>
    <t>Ruben Salazar, Daniel Popa</t>
  </si>
  <si>
    <t>Alina Liru Lu, Daniel Popa</t>
  </si>
  <si>
    <t>Date agreed</t>
  </si>
  <si>
    <t>d6P802-15-4g_Draft_Standard</t>
  </si>
  <si>
    <t>Waheed, Khurram</t>
  </si>
  <si>
    <t>Technical</t>
  </si>
  <si>
    <t>Annex I</t>
  </si>
  <si>
    <t>Like MR-OFDM and MR-OQPSK PHYs, IEEE 802.15.4g should also provide a comprehensive step-by-step example of encoding a MR-FSK frame(s) to serve as a PHY compliance test-vector for implementers as part of the informative Annex I (or in a separate Annex). The encoding frame example will ensure a bit-accurate interpretation of the standard by the various SUN implements.
An initial proposed list of critical MR-FSK use-cases for which encoding examples will be useful are:
1) 2FSK uncoded without DW
2) 2FSK uncoded with DW
3) 2FSK FEC NRNSC with interleaving without DW
4) 2FSK FEC NRNSC with interleaving with DW
5) 2FSK FEC RSC without interleaving without DW
6) 2FSK FEC RSC with interleaving without DW
7) 2FSK FEC RSC with interleaving and DW
8) 4FSK uncoded
9) 2FSK uncoded mode switch to 4FSK</t>
  </si>
  <si>
    <t>No</t>
  </si>
  <si>
    <t>It would be preferable to add a new appendix to the standard manuscript that provides a verified test-vectors for step-by-step packet encoding of MR-FSK PHY as per the list provided in the comment (with possible amendments to the list as agreed by the BRC)</t>
  </si>
  <si>
    <t>Freescale Semiconductor, Inc.</t>
  </si>
  <si>
    <t>Le, Khanh Tuan</t>
  </si>
  <si>
    <t>Introduction on page iii:
"The SUN PHYs support multiple data rates in bands ranging from 450 MHz to 2450 MHz." should be extended to include the 169 MHz frequency band.</t>
  </si>
  <si>
    <t>Please change from "ranging from 450 MHz to 2450 MHz" to "ranging from 169 MHz to 2450 MHz".</t>
  </si>
  <si>
    <t>Texas Instruments Incorporated</t>
  </si>
  <si>
    <t>"Abstract: This amendment to IEEE Std 802.15.4-2006 addresses..." - The reference to the IEEE Std 802.15.4-2006 should be updated to the  IEEE Std 802.15.4-2011.</t>
  </si>
  <si>
    <t>Please change  IEEE Std 802.15.4-2006 to IEEE Std 802.15.4-2011.</t>
  </si>
  <si>
    <t>Sum, Chin-Sean</t>
  </si>
  <si>
    <t>Improve descriptions in several parts to emphasize that there is no intention to alter the behavior of the existing standard for functions and frame contents (such as the Coexistence Specification IE) not related to MPM.</t>
  </si>
  <si>
    <t>Change the first sentence of 5.1.1.2a to:
In a beacon-enabled PAN, a SUN device operating as a coordinator transmits an Enhanced Beacon (EB) containing a Coexistence Specification information element (IE)  at fixed intervals, in addition to the usual periodic beacons.
Change line 26 in 5.1.2.3.1 to:
If the device is a SUN device operating as a coordinator, a passive scan for an EB Coexistence Specification information element (IE)   (see 5.1.9) should take place prior to the active channel scan.
In the last line of first paragraph of 5.1.9 add:
EBs used in the MPM procedures described here are EBs containing a Coexistence Specification information element (IE).
In page 12 line 26, change the second sentence to:
In this case, an EBR containing the ID of the Coexistence Specification IE in the list of IE IDs  is sent by the intending coordinator requesting an EB from the existing coordinator.</t>
  </si>
  <si>
    <t>National Institute of Information and Communications Technology (NICT)</t>
  </si>
  <si>
    <t>6.2.10</t>
  </si>
  <si>
    <t>The baseline draft does not have an Invalid Parameter for scans. In order to maintain consistency with the baseline, some description modifications the scanning process is needed.</t>
  </si>
  <si>
    <t>Remove paragraph on line 37 and lines 44-47 on page 25.
On page 25, line 30, add new parameters MPMScan and MPMScanType.
In Table 30, add two rows for the new parameters as follows:
(Name) MPMScan , (Type) Boolean, (Valid Range) True or False, (Description) When set to True, an MPM scan is invoked and ScanDuration shall be ignored. When set to False, the scan duration shall be set according to ScanDuration and MPMScanType, MPMScanDurationBPAN and MPMScanDurationNBPAN shall be ignored.
(Name) MPMScanType, (Type) Enumeration, (Valid Range) BPAN or NBPAN, (Description) When MPMScan is set to True and MPMScanType is set to BPAN, the scan duration shall be set according to MPMScanDurationBPAN. When MPMScan is set to True and MPMScanType is set to NBPAN, the scan duration shall be set according to MPMScanDurationNBPAN.
In Table 30, change the valid range for MPMScanDurationNBPAN to 1-16383.</t>
  </si>
  <si>
    <t>Chaplin, Clint</t>
  </si>
  <si>
    <t>"given in 16.1.5.6 of P802.15.4g D6"  Yuck.  Remember, this amendment will eventually be incorporated into the 802.15.4 base specification, and 802.15.4g will cease to exist.  Plus, referring to an unapproved revision is not done.</t>
  </si>
  <si>
    <t>Yes</t>
  </si>
  <si>
    <t>Change the reference to something that will survive incorporation into the base standard.  For instance, "given in 16.1.5.6" works.  Also, perhaps this definition, among others, should be put in a sub-clause 3.2 that contains definitions specific to this standard.</t>
  </si>
  <si>
    <t>SAMSUNG</t>
  </si>
  <si>
    <t>Jillings, Steven</t>
  </si>
  <si>
    <t>16.1.2</t>
  </si>
  <si>
    <t>This is an Observation (and with reference to 16.1.5.2)
Compliance with nodulation bandwidth regulatory requirements of Section 7.7 of ETSI EN 300 220-1 appear difficult to achieve for MR-FSK PHY Modes #2 and #3 when measured against laboratory instrumentation sources.
It is also recommended that (i) guidance of 802.18 be sought to determine the upper and lower frequency points of the modulation bandwidth; (ii) silicon vendors represented on TG4g ascertain alternative modulation schemes to ensure compliance with sufficient margin to the ETSI standard</t>
  </si>
  <si>
    <t>74387600003-ETSI-EN-300-220-1-Modulation-Bandwidth-Limits-for-MR-FSK-PHYs.pdf</t>
  </si>
  <si>
    <t>Semtech</t>
  </si>
  <si>
    <t>Brown, Monique</t>
  </si>
  <si>
    <t>16.1.2.4</t>
  </si>
  <si>
    <t>It is not obvious from reading this paragraph that interleaving is always used when using NRNSC. Also, this paragraph should be moved to 16.1.2.5 Code-symbol interleaving. Doing so puts the pertinent information in the correct subclause and reduces redundancy. If you want to mention interleaving in 16.1.2.4, then add a cross reference to 16.1.2.5.</t>
  </si>
  <si>
    <t>1. Change from "Interleaving of code-bits can be employed in conjunction with RSC coding, in order to improve robustness against burst errors and to break correlation of consecutive bits (see 16.1.2.5). When FEC is enabled, for RSC, the use of the interleaver is controlled..." to "Interleaving of code-bits _shall_ be employed in conjunction with _NRNSC_ coding, in order to improve robustness against burst errors and to break correlation of consecutive bits (see 16.1.2.5). _Interleaving may also be employed with RSC coding. In the case of RSC coding_, the use of the interleaver is controlled by the PIB attribute phyFSKFECInterleavingRSC, as defined in 9.3. No interleaving shall be employed if FEC is not _enabled_." 2. Move the entire paragraph to 16.1.2.5 and use it to replace the first sentence in 16.1.2.5.</t>
  </si>
  <si>
    <t>Silver Spring Networks Inc.</t>
  </si>
  <si>
    <t>16.2.1.1.4</t>
  </si>
  <si>
    <t>Use consistent terminology for clarity.</t>
  </si>
  <si>
    <t>1. Change "data portion" to "DATA field." 2. Change "the rest of the data packet" to either "the rest of the packet" or "the rest of the OFDM packet." 3. Change "same power as the data" to "same power as the DATA field."</t>
  </si>
  <si>
    <t>Any definitions we add here will eventually be added to the IEEE dictionary. In general, they like groups to be conservative with the number of new dictionary terms.</t>
  </si>
  <si>
    <t>Is it necessary to add "Filtered FSK" to 3.1? Or can we instead add a couple of appropriately placed cross-references to 16.1.5.6?</t>
  </si>
  <si>
    <t>8.2.7</t>
  </si>
  <si>
    <t>Text says, "Except for the MR-O-QPSK PHY, the 920 MHz PHY, or the 950 MHz PHYs..." This should say "and the 950 MHz PHYs."</t>
  </si>
  <si>
    <t>Change text to say, "Except for the MR-O-QPSK PHY, the 920 MHz PHY, _and_ the 950 MHz PHYs..."</t>
  </si>
  <si>
    <t>16.1.1.3</t>
  </si>
  <si>
    <t>The following text was removed from the Frame Length field description according to the resolution of CID 40 in 15-11-0584-10: "It is a value between 0 and aMaxPHYPacketSize, as defined in 9.2." Note that in 15.4-2011, this statement appears with a table showing the valid PPDU lengths. The entire paragraph presents a clear picture. However, the lone statement in 4g gave incomplete information. The same statement appears in the MR-OFDM and MR-O-QPSK text.</t>
  </si>
  <si>
    <t>Evaluate whether the statement should stay for MR-OFDM and MR-O-QPSK. If so, we need more information about what the allowable values are.</t>
  </si>
  <si>
    <t>According to the resolution of CID 130 in 15-11-0584-10, the channel pages are no longer specified as a bitmap. See Figure 64a. phySUNPageEntriesSupported is no longer an Rx32-bit array. Modify the valid range and description to remove the reference to a 32-bit element.</t>
  </si>
  <si>
    <t>Change the type to "List of SUN PHY modes (Figure 64a)" Change the range to "Figure 64a." Change the description to the following: "Each entry in the list contains a description of a frequency band, modulation schemes, and particular PHY mode implemented by the device." Also revise Annex I.3 to match the changes made to 9.3.</t>
  </si>
  <si>
    <t>According to the resolution of CID 130 in 15-11-0584-10, the channel pages are no longer specified as a bitmap. See Figure 64a. Therefore, phyCurrentSUNPageEntry should no longer be a bitmap.</t>
  </si>
  <si>
    <t>In the description, remove everything after the first sentence. Change both the type and the range to "Figure 64a." In Annex I.3, change wording to agree with changes to 9.3.</t>
  </si>
  <si>
    <t>8.1.2.7.1</t>
  </si>
  <si>
    <t>Word these two sentences in a consistent way. "The value used to define the frequency band is the frequency band identifier shown in Table 68c. The values used to define the modulation scheme are shown in Table 68d."</t>
  </si>
  <si>
    <t>Change to "The _values_ used to define the frequency _bands are_ the frequency band _identifiers_ shown in Table 68c. The values used to define the modulation _schemes_ are shown in Table 68d."</t>
  </si>
  <si>
    <t>There is no introductory text for Table 121. It just appears.</t>
  </si>
  <si>
    <t>Add a sentence or sentences introducing this new table.</t>
  </si>
  <si>
    <t>16.1.3</t>
  </si>
  <si>
    <t>Support for data whitening is optional.  However for a PSDU size up to 2047 octets there is a possibility that long unbalanced squences (i.e. 0x00 or 0xFF) may form part of the PSDU. This can result in "cycle slip" for clock recovery circuits that may be used to provide a data timing clock to assisst with the correct decoding of the PSDU</t>
  </si>
  <si>
    <t>Data whitening should be considered mandatory to ensure that long unbalannced sequences of all zeros or all ones that may result in incorrect demodulation of the PSDU are not transmitted</t>
  </si>
  <si>
    <t>6.1.3</t>
  </si>
  <si>
    <t>Support for data whitening is optional.  However for a PSDU size up to 2047 octets there is a possibility that long unbalanced squences (i.e. 0x00 or 0xFF) may form part of the PSDU. This can result in "cycle slip" for clock recovery circuits that may be used to provide a data timing clock to assist with the correct decoding of the PSDU</t>
  </si>
  <si>
    <t>As a minimum Line 10 should be amended along the lines of:
"Support for data whitening is optional but is recommended to ensure that long unbalanced sequences of all zeros or all ones are not transmitted that may result in incorrect demodulation of the PSDU."</t>
  </si>
  <si>
    <t>Popa, Daniel</t>
  </si>
  <si>
    <t>Nothing</t>
  </si>
  <si>
    <t>Itron Inc.</t>
  </si>
  <si>
    <t>Hosur, Srinath</t>
  </si>
  <si>
    <t>"LTF" is misspelled as "LFT".</t>
  </si>
  <si>
    <t>Correct spelling of "LTF".  Also make the same correction in J.7 on page 149.</t>
  </si>
  <si>
    <t>With the addition of the 169 MHz band, the range of this parameter is not sufficient.</t>
  </si>
  <si>
    <t>Change the lower range to 1 Hz.</t>
  </si>
  <si>
    <t>6.2.12.1</t>
  </si>
  <si>
    <t>The valid range is listed as "=", which is not a valid range of integers.</t>
  </si>
  <si>
    <t>Put the actual valid range into the Valid Range field.</t>
  </si>
  <si>
    <t>The words "specified in Table 119 and Table 120" should also apply to MR-OFDM</t>
  </si>
  <si>
    <t>Insert the phrase "specified in Table 119 and Table 120" after "operating mode #1"</t>
  </si>
  <si>
    <t>The definition should not refer to P802.15.4g/D6.</t>
  </si>
  <si>
    <t>Remove the words "of P802.15.4g/D6".</t>
  </si>
  <si>
    <t>Schmidt, Michael</t>
  </si>
  <si>
    <t>J.3.5</t>
  </si>
  <si>
    <t>Possibly incorrect values at line 8. The pattern given in  IEEE P802.15-15-10-0686-03-004g seems to be correct.</t>
  </si>
  <si>
    <t>Check this. You will presumably need to  change "0 -1 0 -1 0 1 0 1 0 1 0 -1" to  "0 -1 0 1 0 -1 0 -1 0 -1 0 -1"</t>
  </si>
  <si>
    <t>Atmel Corporation</t>
  </si>
  <si>
    <t>16.3.4.13</t>
  </si>
  <si>
    <t>920 MHz band is missing</t>
  </si>
  <si>
    <t>Replace "950 MHz band" by "920 MHz band and 950 MHz band".</t>
  </si>
  <si>
    <t>16.3.2.9</t>
  </si>
  <si>
    <t>Replace '(N,k) block code with k=4' with '(N,x) block code with x = 4' to make it consistent with page 119 line 1.</t>
  </si>
  <si>
    <t>Do so. Apply italic font type for 'x'.</t>
  </si>
  <si>
    <t>Replace '(N,k) block code with k=1' with '(N,x) block code with x = 1' to make it consistent with page 119 line 1.</t>
  </si>
  <si>
    <t>16.3.1.3</t>
  </si>
  <si>
    <t>Wrong reference to Figure 135.</t>
  </si>
  <si>
    <t>Replace reference by reference of Figure 134.</t>
  </si>
  <si>
    <t>16.2.4.8</t>
  </si>
  <si>
    <t>The reference to 8.2.3 (IEEE Std 802.15.4-2011)  promising information on  EVM calculation is not really adequate for OFDM, since 8.2.3 refers to time domain chip samples. It is also useful to equalize the sub carriers prior to EVM calculation.</t>
  </si>
  <si>
    <t>A detailed test specification suitable for OFDM should be given, see for instance section 17.3.9.7 of IEEE Std 802.11-2007. Specify the minimum number of symbols and packets.</t>
  </si>
  <si>
    <t>16.2.3.4</t>
  </si>
  <si>
    <t>Reset to all zero state before PSDU encoding is implicitly done by PHR tail bits.</t>
  </si>
  <si>
    <t>You may delete "and then reset to zero state before encoding the PSDU".</t>
  </si>
  <si>
    <t>16.1.5.7</t>
  </si>
  <si>
    <t>Incorrect usage of unit "dBm" for S0, since equation for S already obtains the unit "dBm".</t>
  </si>
  <si>
    <t>Replace "-91 dBm" by "-91", replace "-97 dBm" by "-97".</t>
  </si>
  <si>
    <t>16.1.5.5</t>
  </si>
  <si>
    <t>The term "bit edge" is not correct, especially since the specification should be applicable for both, 2-valued and 4-valued FSK.  What is the relevance of the parameter "symbol jitter", since its maximum value is very small? Even 6 sigma is well below the precision obtained by a real world timing synchronization algorithm.</t>
  </si>
  <si>
    <t>Clarify. Possibly replace "bit edge" by "symbol edge" or "symbol boundary".</t>
  </si>
  <si>
    <t>The exception of the MR-O-QPSK PHY is not correct since this PHY uses aCCATime as well, see Table 70 and Table 174.</t>
  </si>
  <si>
    <t>Change paragraph b) to : "Except for the 920 MHz band PHYs or the 950 MHz band  PHYs, the CCA detection time shall be equal to aCCATime, see Table 70. For the 920 MHz band and the 950 MHz band PHYs, phyCCADuration symbol periods shall be used."</t>
  </si>
  <si>
    <t>Reference to IEEE Std 802.15.4-2006 is confusing, since the amendment uses references to sections not found in  IEEE Std 802.15.4-2006 but found in IEEE Std 802.15.4-2011.</t>
  </si>
  <si>
    <t>Replace 2006 by 2011.</t>
  </si>
  <si>
    <t>Turner, Michelle</t>
  </si>
  <si>
    <t>FYI, the abstract states that this is an amendment to 802.15.4-2006.</t>
  </si>
  <si>
    <t>Affiliation</t>
  </si>
  <si>
    <t>resolution detail as CID034</t>
  </si>
  <si>
    <t xml:space="preserve"> resolution detail as CID034</t>
  </si>
  <si>
    <t>The text is clear as written; there is no inconsistency.</t>
  </si>
  <si>
    <t>Thank you for comment. No change required.</t>
  </si>
  <si>
    <t xml:space="preserve"> Replace "bit edge" by "symbol edge"</t>
  </si>
  <si>
    <t>note to editors - the page number is 138, row number 8 of the table (line 24)</t>
  </si>
  <si>
    <t>Revised. Perform the following changes:
Remove paragraph on line 37 and lines 44-47 on page 25.
On page 25, line 30, add new parameters MPMScan and MPMScanType.
In Table 30, add two rows for the new parameters as follows:
(Name) MPMScan , (Type) Boolean, (Valid Range) True or False, (Description) This parameter is valid only for SUN devices. When set to True, an MPM scan is invoked and ScanDuration shall be ignored. When set to False, the scan duration shall be set according to ScanDuration and MPMScanType, MPMScanDurationBPAN and MPMScanDurationNBPAN shall be ignored.
(Name) MPMScanType, (Type) Enumeration, (Valid Range) BPAN or NBPAN, (Description) This parameter is valid only for SUN devices. When MPMScan is set to True and MPMScanType is set to BPAN, the scan duration shall be set according to MPMScanDurationBPAN. When MPMScan is set to True and MPMScanType is set to NBPAN, the scan duration shall be set according to MPMScanDurationNBPAN.
In Table 30, change the valid range for MPMScanDurationNBPAN to 1-16383.</t>
  </si>
  <si>
    <t>Revised. Change the sentences as below:
Change the first sentence of 5.1.1.2a to:
In a beacon-enabled PAN, a SUN device operating as a coordinator transmits an Enhanced Beacon (EB) containing a Coexistence Specification information element (IE) at fixed intervals, in addition to the usual periodic beacons.
Change line 26 in 5.1.2.3.1 to:
A SUN device operating as a coordinator should perform a passive scan for an EB Coexistence Specification information element (IE) (see 5.1.9) prior to the active channel scan.
In the last line of first paragraph of 5.1.9 add:
EBs used in the MPM procedures described here are EBs containing a Coexistence Specification information element (IE).
In page 12 line 26, change the second sentence to:
In this case, an EBR containing the ID of the Coexistence Specification IE in the list of IE IDs  is sent by the intending coordinator requesting an EB from the existing coordinator.
Change the title of 5.1.1.2a to "Enhanced Beacon (EB) Timing for MPM Procedure"</t>
  </si>
  <si>
    <t>r1</t>
  </si>
  <si>
    <t>802.15 Comments &amp; resolutions for Sponsor Ballot 1st Recirculation</t>
  </si>
  <si>
    <t>[This document contains the Sponsor Ballot (recirc 1) comments and resolutions for TG4g draft amendment]</t>
  </si>
  <si>
    <t>November 2011</t>
  </si>
  <si>
    <t>Reason for Rejection: As per the IEEE-SA Standards Board Operations Manual, subclause "5.4.3.3 Comments in the ballot", the BRC deems this comment out-of-scope of this recirculation since it is not based upon changed text  nor affected by text that was changed.  5.4.3.3 states: Once the proposed standard has achieved 75% approval, comments in subsequent ballots shall be based only on the changed portions of the balloted proposed standard, portions of the balloted proposed standard affected by the changes, or portions of the balloted proposed standard that are the subject of unresolved comments associated with Do Not Approve votes. If comments are not based on the above criteria, the comments may be deemed out-of-scope of the recirculation. Such comments need not be addressed in the current standards balloting process and may be considered for a future revision of the standard.</t>
  </si>
  <si>
    <t xml:space="preserve">Change type to be list of IEs, change range to see table 4c, then delete 2nd sentence of description. </t>
  </si>
  <si>
    <t>r2</t>
  </si>
  <si>
    <t>Resolutions and WIP from Nov 4, 2011 BRC call</t>
  </si>
  <si>
    <t>Resolutions and assignments from Nov 1, 2011 BRC call</t>
  </si>
  <si>
    <t>Move table 121 to near the text where it is referenced in 5.1</t>
  </si>
  <si>
    <t xml:space="preserve">Remove sentence pg82 line 6 and page 98 line 54 "It is a value between 0 and aMaxPHYPacketSize, as defined in 9.2."  </t>
  </si>
  <si>
    <t>Change paragraph b) to : "Except for the 920 MHz band PHYs and the 950 MHz band  PHYs, the CCA detection time shall be equal to aCCATime, see Table 70. For the 920 MHz band and the 950 MHz band PHYs, phyCCADuration symbol periods shall be used."</t>
  </si>
  <si>
    <t>r3</t>
  </si>
  <si>
    <t>Resolutions and WIP from Nov 7, 2011 F2F</t>
  </si>
  <si>
    <t>Resolution as described in document 15-11-0791-00-004g</t>
  </si>
  <si>
    <t>Remove the definition of filtered FSK from 3.1.  
This definition is unnecessary as filtered FSK is adequately described in 16.1.2 which references the transmit spectral mask defined in 16.1.5.6. Further background information can be found in document 15-10-331-08-004g. Add "For additional information on Filtered FSK, see 16.1.2" to page 19,  line  45.</t>
  </si>
  <si>
    <t xml:space="preserve">Thank you for your observation.  No change was requested by the commenter and no change is required. </t>
  </si>
  <si>
    <t xml:space="preserve">change as described in document 15-11-0756-03-004g </t>
  </si>
  <si>
    <t>r4</t>
  </si>
  <si>
    <t>Corrected resolution for CID7 from Nov 8, 2011 F2F</t>
  </si>
  <si>
    <t>Nov 8, 2011</t>
  </si>
  <si>
    <t>15-11-0753-04-004g-tg4g-sb-recirc-1-comments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</si>
</sst>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name val="Arial"/>
      <family val="2"/>
    </font>
    <font>
      <sz val="12"/>
      <name val="Arial"/>
      <family val="2"/>
    </font>
    <font>
      <b/>
      <sz val="10"/>
      <name val="Arial"/>
      <family val="2"/>
    </font>
    <font>
      <b/>
      <sz val="12"/>
      <name val="Calibri"/>
      <scheme val="minor"/>
    </font>
    <font>
      <i/>
      <sz val="12"/>
      <name val="Calibri"/>
      <scheme val="minor"/>
    </font>
    <font>
      <sz val="12"/>
      <color theme="1"/>
      <name val="Times New Roman"/>
    </font>
    <font>
      <sz val="12"/>
      <color rgb="FF000000"/>
      <name val="Calibri"/>
      <family val="2"/>
      <scheme val="minor"/>
    </font>
    <font>
      <sz val="12"/>
      <name val="Calibri"/>
      <family val="3"/>
      <charset val="128"/>
      <scheme val="minor"/>
    </font>
    <font>
      <sz val="12"/>
      <color indexed="8"/>
      <name val="Calibri"/>
      <family val="2"/>
    </font>
    <font>
      <sz val="12"/>
      <color theme="1"/>
      <name val="Calibri"/>
      <family val="2"/>
    </font>
    <font>
      <sz val="12"/>
      <color indexed="8"/>
      <name val="Calibri"/>
      <scheme val="minor"/>
    </font>
    <font>
      <sz val="6"/>
      <name val="Calibri"/>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1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4">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0" fillId="2" borderId="0" xfId="0" applyFill="1" applyAlignment="1">
      <alignment vertical="top"/>
    </xf>
    <xf numFmtId="0" fontId="0" fillId="3" borderId="4" xfId="0" applyFill="1" applyBorder="1" applyAlignment="1">
      <alignment vertical="top"/>
    </xf>
    <xf numFmtId="0" fontId="0" fillId="0" borderId="0" xfId="0" applyAlignment="1">
      <alignment horizontal="center" vertical="center" wrapText="1"/>
    </xf>
    <xf numFmtId="0" fontId="10" fillId="0" borderId="0" xfId="0" applyFont="1"/>
    <xf numFmtId="0" fontId="0" fillId="0" borderId="0" xfId="0" applyFont="1"/>
    <xf numFmtId="0" fontId="0" fillId="0" borderId="0" xfId="0" applyNumberFormat="1" applyFont="1"/>
    <xf numFmtId="9" fontId="0" fillId="0" borderId="0" xfId="0" applyNumberFormat="1" applyFont="1"/>
    <xf numFmtId="0" fontId="12"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1"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3" fillId="0" borderId="0" xfId="0" applyNumberFormat="1" applyFont="1" applyBorder="1"/>
    <xf numFmtId="0" fontId="8" fillId="0" borderId="5" xfId="0" applyFont="1" applyBorder="1"/>
    <xf numFmtId="0" fontId="8" fillId="0" borderId="0" xfId="0" applyFont="1" applyBorder="1"/>
    <xf numFmtId="0" fontId="15" fillId="0" borderId="0" xfId="0" applyFont="1" applyBorder="1"/>
    <xf numFmtId="0" fontId="0" fillId="0" borderId="8" xfId="0" applyFont="1" applyBorder="1"/>
    <xf numFmtId="0" fontId="0" fillId="0" borderId="0" xfId="0" applyFont="1" applyBorder="1" applyAlignment="1">
      <alignment horizontal="right"/>
    </xf>
    <xf numFmtId="0" fontId="0" fillId="0" borderId="9" xfId="0" applyFont="1" applyBorder="1" applyAlignment="1">
      <alignment horizontal="right"/>
    </xf>
    <xf numFmtId="0" fontId="0" fillId="0" borderId="8" xfId="0" applyFont="1" applyBorder="1" applyAlignment="1">
      <alignment vertical="top" wrapText="1"/>
    </xf>
    <xf numFmtId="0" fontId="1" fillId="0" borderId="9" xfId="0" applyFont="1" applyBorder="1" applyAlignment="1">
      <alignment horizontal="right"/>
    </xf>
    <xf numFmtId="0" fontId="0" fillId="0" borderId="8" xfId="0" applyFont="1" applyBorder="1" applyAlignment="1">
      <alignment horizontal="left" vertical="top" wrapText="1"/>
    </xf>
    <xf numFmtId="0" fontId="0" fillId="0" borderId="8" xfId="0" applyFont="1" applyBorder="1" applyAlignment="1">
      <alignment horizontal="left" vertical="top"/>
    </xf>
    <xf numFmtId="0" fontId="0" fillId="0" borderId="0" xfId="0" applyFont="1" applyBorder="1"/>
    <xf numFmtId="0" fontId="0" fillId="0" borderId="9" xfId="0" applyFont="1" applyBorder="1"/>
    <xf numFmtId="0" fontId="0" fillId="0" borderId="10" xfId="0" applyFont="1" applyBorder="1"/>
    <xf numFmtId="0" fontId="14" fillId="0" borderId="8" xfId="0" applyFont="1" applyBorder="1"/>
    <xf numFmtId="0" fontId="0" fillId="0" borderId="9" xfId="0" applyNumberFormat="1" applyFont="1" applyFill="1" applyBorder="1"/>
    <xf numFmtId="0" fontId="0" fillId="0" borderId="9" xfId="0" applyNumberFormat="1" applyFont="1" applyBorder="1"/>
    <xf numFmtId="0" fontId="1" fillId="0" borderId="8" xfId="0" applyFont="1" applyFill="1" applyBorder="1"/>
    <xf numFmtId="0" fontId="1" fillId="0" borderId="9" xfId="0" applyNumberFormat="1" applyFont="1" applyFill="1" applyBorder="1"/>
    <xf numFmtId="9" fontId="0" fillId="0" borderId="11" xfId="0" applyNumberFormat="1" applyFont="1" applyBorder="1"/>
    <xf numFmtId="0" fontId="1" fillId="0" borderId="8" xfId="0" applyFont="1" applyBorder="1"/>
    <xf numFmtId="0" fontId="0" fillId="0" borderId="0" xfId="0" applyBorder="1"/>
    <xf numFmtId="0" fontId="0" fillId="0" borderId="8" xfId="0" applyFont="1" applyBorder="1" applyAlignment="1">
      <alignment vertical="center" wrapText="1"/>
    </xf>
    <xf numFmtId="0" fontId="0" fillId="0" borderId="8" xfId="0" applyFont="1" applyBorder="1" applyAlignment="1">
      <alignment vertical="center"/>
    </xf>
    <xf numFmtId="0" fontId="0" fillId="0" borderId="8" xfId="0" applyFont="1" applyFill="1" applyBorder="1" applyAlignment="1">
      <alignment vertical="center"/>
    </xf>
    <xf numFmtId="0" fontId="13" fillId="4" borderId="4" xfId="0" applyNumberFormat="1" applyFont="1" applyFill="1" applyBorder="1"/>
    <xf numFmtId="0" fontId="1" fillId="4" borderId="7" xfId="0" applyFont="1" applyFill="1" applyBorder="1"/>
    <xf numFmtId="0" fontId="1" fillId="4" borderId="11" xfId="0" applyFont="1" applyFill="1" applyBorder="1" applyAlignment="1">
      <alignment horizontal="right" vertical="center"/>
    </xf>
    <xf numFmtId="0" fontId="1" fillId="4" borderId="12" xfId="0" applyFont="1" applyFill="1" applyBorder="1" applyAlignment="1">
      <alignment vertical="center"/>
    </xf>
    <xf numFmtId="0" fontId="1" fillId="4" borderId="6" xfId="0" applyFont="1" applyFill="1" applyBorder="1" applyAlignment="1">
      <alignment horizontal="right"/>
    </xf>
    <xf numFmtId="0" fontId="1" fillId="4" borderId="6" xfId="0" applyNumberFormat="1" applyFont="1" applyFill="1" applyBorder="1" applyAlignment="1">
      <alignment horizontal="right"/>
    </xf>
    <xf numFmtId="0" fontId="1" fillId="4" borderId="13" xfId="0" applyNumberFormat="1" applyFont="1" applyFill="1" applyBorder="1" applyAlignment="1">
      <alignment horizontal="right"/>
    </xf>
    <xf numFmtId="0" fontId="1" fillId="4" borderId="12" xfId="0" applyFont="1" applyFill="1" applyBorder="1"/>
    <xf numFmtId="0" fontId="13" fillId="4" borderId="12" xfId="0" applyFont="1" applyFill="1" applyBorder="1"/>
    <xf numFmtId="0" fontId="1" fillId="4" borderId="10" xfId="0" applyFont="1" applyFill="1" applyBorder="1"/>
    <xf numFmtId="0" fontId="1" fillId="4" borderId="10" xfId="0" applyFont="1" applyFill="1" applyBorder="1" applyAlignment="1">
      <alignment vertical="center"/>
    </xf>
    <xf numFmtId="0" fontId="1" fillId="4" borderId="11" xfId="0" applyFont="1" applyFill="1" applyBorder="1"/>
    <xf numFmtId="0" fontId="16" fillId="0" borderId="0" xfId="0" applyFont="1" applyAlignment="1">
      <alignment vertical="top"/>
    </xf>
    <xf numFmtId="0" fontId="16" fillId="0" borderId="0" xfId="0" applyFont="1" applyAlignment="1">
      <alignment vertical="top" wrapText="1"/>
    </xf>
    <xf numFmtId="0" fontId="17"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18"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16" fillId="0" borderId="0" xfId="0" applyFont="1" applyAlignment="1">
      <alignment wrapText="1"/>
    </xf>
    <xf numFmtId="0" fontId="19" fillId="0" borderId="0" xfId="0" applyFont="1" applyAlignment="1">
      <alignment vertical="top" wrapText="1"/>
    </xf>
    <xf numFmtId="0" fontId="0" fillId="0" borderId="0" xfId="0" applyFont="1" applyAlignment="1">
      <alignment vertical="center" wrapText="1"/>
    </xf>
    <xf numFmtId="0" fontId="17"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4" xfId="0" applyFill="1" applyBorder="1" applyAlignment="1">
      <alignment vertical="center" wrapText="1"/>
    </xf>
    <xf numFmtId="0" fontId="20"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0" fillId="0" borderId="0" xfId="0" applyFont="1" applyAlignment="1">
      <alignment vertical="top" wrapText="1"/>
    </xf>
    <xf numFmtId="0" fontId="8" fillId="0" borderId="0" xfId="0" applyFont="1" applyAlignment="1">
      <alignment vertical="top" wrapText="1"/>
    </xf>
    <xf numFmtId="0" fontId="8" fillId="0" borderId="0" xfId="0" applyFont="1" applyFill="1" applyBorder="1" applyAlignment="1">
      <alignment vertical="top"/>
    </xf>
    <xf numFmtId="15" fontId="0" fillId="0" borderId="0" xfId="0" applyNumberFormat="1" applyAlignment="1">
      <alignment vertical="top" wrapText="1"/>
    </xf>
    <xf numFmtId="15" fontId="16" fillId="0" borderId="0" xfId="0" applyNumberFormat="1" applyFont="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cellXfs>
  <cellStyles count="3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4.0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548227256"/>
        <c:axId val="548230376"/>
        <c:axId val="548233528"/>
      </c:bar3DChart>
      <c:catAx>
        <c:axId val="548227256"/>
        <c:scaling>
          <c:orientation val="minMax"/>
        </c:scaling>
        <c:delete val="0"/>
        <c:axPos val="b"/>
        <c:majorGridlines/>
        <c:majorTickMark val="out"/>
        <c:minorTickMark val="none"/>
        <c:tickLblPos val="nextTo"/>
        <c:txPr>
          <a:bodyPr/>
          <a:lstStyle/>
          <a:p>
            <a:pPr>
              <a:defRPr lang="en-US"/>
            </a:pPr>
            <a:endParaRPr lang="en-US"/>
          </a:p>
        </c:txPr>
        <c:crossAx val="548230376"/>
        <c:crosses val="autoZero"/>
        <c:auto val="1"/>
        <c:lblAlgn val="ctr"/>
        <c:lblOffset val="100"/>
        <c:noMultiLvlLbl val="0"/>
      </c:catAx>
      <c:valAx>
        <c:axId val="548230376"/>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548227256"/>
        <c:crosses val="autoZero"/>
        <c:crossBetween val="between"/>
      </c:valAx>
      <c:serAx>
        <c:axId val="548233528"/>
        <c:scaling>
          <c:orientation val="minMax"/>
        </c:scaling>
        <c:delete val="0"/>
        <c:axPos val="b"/>
        <c:majorTickMark val="out"/>
        <c:minorTickMark val="none"/>
        <c:tickLblPos val="nextTo"/>
        <c:txPr>
          <a:bodyPr/>
          <a:lstStyle/>
          <a:p>
            <a:pPr>
              <a:defRPr lang="en-US"/>
            </a:pPr>
            <a:endParaRPr lang="en-US"/>
          </a:p>
        </c:txPr>
        <c:crossAx val="548230376"/>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1.0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4.0</c:v>
                </c:pt>
                <c:pt idx="2">
                  <c:v>0.0</c:v>
                </c:pt>
                <c:pt idx="3">
                  <c:v>5.0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2.0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24.0</c:v>
                </c:pt>
              </c:numCache>
            </c:numRef>
          </c:val>
        </c:ser>
        <c:dLbls>
          <c:showLegendKey val="0"/>
          <c:showVal val="0"/>
          <c:showCatName val="0"/>
          <c:showSerName val="0"/>
          <c:showPercent val="0"/>
          <c:showBubbleSize val="0"/>
        </c:dLbls>
        <c:gapWidth val="150"/>
        <c:shape val="box"/>
        <c:axId val="548282968"/>
        <c:axId val="548286088"/>
        <c:axId val="548289240"/>
      </c:bar3DChart>
      <c:catAx>
        <c:axId val="548282968"/>
        <c:scaling>
          <c:orientation val="minMax"/>
        </c:scaling>
        <c:delete val="0"/>
        <c:axPos val="b"/>
        <c:majorGridlines/>
        <c:majorTickMark val="out"/>
        <c:minorTickMark val="none"/>
        <c:tickLblPos val="nextTo"/>
        <c:txPr>
          <a:bodyPr/>
          <a:lstStyle/>
          <a:p>
            <a:pPr>
              <a:defRPr lang="en-US"/>
            </a:pPr>
            <a:endParaRPr lang="en-US"/>
          </a:p>
        </c:txPr>
        <c:crossAx val="548286088"/>
        <c:crosses val="autoZero"/>
        <c:auto val="1"/>
        <c:lblAlgn val="ctr"/>
        <c:lblOffset val="100"/>
        <c:noMultiLvlLbl val="0"/>
      </c:catAx>
      <c:valAx>
        <c:axId val="548286088"/>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548282968"/>
        <c:crosses val="autoZero"/>
        <c:crossBetween val="between"/>
      </c:valAx>
      <c:serAx>
        <c:axId val="548289240"/>
        <c:scaling>
          <c:orientation val="minMax"/>
        </c:scaling>
        <c:delete val="0"/>
        <c:axPos val="b"/>
        <c:majorTickMark val="out"/>
        <c:minorTickMark val="none"/>
        <c:tickLblPos val="nextTo"/>
        <c:txPr>
          <a:bodyPr/>
          <a:lstStyle/>
          <a:p>
            <a:pPr>
              <a:defRPr lang="en-US"/>
            </a:pPr>
            <a:endParaRPr lang="en-US"/>
          </a:p>
        </c:txPr>
        <c:crossAx val="548286088"/>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tabSelected="1" topLeftCell="C1" workbookViewId="0">
      <selection activeCell="E3" sqref="E3"/>
    </sheetView>
  </sheetViews>
  <sheetFormatPr baseColWidth="10" defaultColWidth="11" defaultRowHeight="15" x14ac:dyDescent="0"/>
  <cols>
    <col min="4" max="4" width="40.83203125" customWidth="1"/>
    <col min="5" max="5" width="78.33203125" customWidth="1"/>
  </cols>
  <sheetData>
    <row r="2" spans="2:5" ht="23">
      <c r="B2" s="6"/>
      <c r="C2" s="7" t="s">
        <v>259</v>
      </c>
      <c r="D2" s="8"/>
      <c r="E2" s="9" t="s">
        <v>277</v>
      </c>
    </row>
    <row r="3" spans="2:5">
      <c r="B3" s="6"/>
      <c r="C3" s="6"/>
      <c r="D3" s="6"/>
      <c r="E3" s="6"/>
    </row>
    <row r="4" spans="2:5" ht="16">
      <c r="B4" s="6"/>
      <c r="C4" s="6"/>
      <c r="D4" s="10" t="s">
        <v>18</v>
      </c>
      <c r="E4" s="6"/>
    </row>
    <row r="5" spans="2:5" ht="16">
      <c r="B5" s="6"/>
      <c r="C5" s="6"/>
      <c r="D5" s="10" t="s">
        <v>19</v>
      </c>
      <c r="E5" s="6"/>
    </row>
    <row r="6" spans="2:5" ht="16">
      <c r="B6" s="6"/>
      <c r="C6" s="10"/>
      <c r="D6" s="6"/>
      <c r="E6" s="6"/>
    </row>
    <row r="7" spans="2:5" ht="23" customHeight="1">
      <c r="B7" s="6"/>
      <c r="C7" s="11" t="s">
        <v>20</v>
      </c>
      <c r="D7" s="106" t="s">
        <v>21</v>
      </c>
      <c r="E7" s="106"/>
    </row>
    <row r="8" spans="2:5" ht="26" customHeight="1">
      <c r="B8" s="6"/>
      <c r="C8" s="11" t="s">
        <v>22</v>
      </c>
      <c r="D8" s="107" t="s">
        <v>32</v>
      </c>
      <c r="E8" s="107"/>
    </row>
    <row r="9" spans="2:5" ht="30">
      <c r="B9" s="6"/>
      <c r="C9" s="11" t="s">
        <v>23</v>
      </c>
      <c r="D9" s="108" t="s">
        <v>276</v>
      </c>
      <c r="E9" s="108"/>
    </row>
    <row r="10" spans="2:5">
      <c r="B10" s="6"/>
      <c r="C10" s="109" t="s">
        <v>24</v>
      </c>
      <c r="D10" s="12" t="s">
        <v>33</v>
      </c>
      <c r="E10" s="12" t="s">
        <v>35</v>
      </c>
    </row>
    <row r="11" spans="2:5">
      <c r="B11" s="6"/>
      <c r="C11" s="110"/>
      <c r="D11" s="12" t="s">
        <v>34</v>
      </c>
      <c r="E11" s="12"/>
    </row>
    <row r="12" spans="2:5">
      <c r="B12" s="6"/>
      <c r="C12" s="110"/>
      <c r="D12" s="12" t="s">
        <v>36</v>
      </c>
      <c r="E12" s="12" t="s">
        <v>37</v>
      </c>
    </row>
    <row r="13" spans="2:5">
      <c r="B13" s="6"/>
      <c r="C13" s="111"/>
      <c r="D13" s="13"/>
      <c r="E13" s="14"/>
    </row>
    <row r="14" spans="2:5">
      <c r="B14" s="6"/>
      <c r="C14" s="109" t="s">
        <v>25</v>
      </c>
      <c r="D14" s="15" t="s">
        <v>137</v>
      </c>
      <c r="E14" s="12"/>
    </row>
    <row r="15" spans="2:5">
      <c r="B15" s="6"/>
      <c r="C15" s="112"/>
      <c r="D15" s="113"/>
      <c r="E15" s="113"/>
    </row>
    <row r="16" spans="2:5" ht="28" customHeight="1">
      <c r="B16" s="6"/>
      <c r="C16" s="12" t="s">
        <v>26</v>
      </c>
      <c r="D16" s="106" t="s">
        <v>257</v>
      </c>
      <c r="E16" s="106"/>
    </row>
    <row r="17" spans="2:5" ht="28" customHeight="1">
      <c r="B17" s="16"/>
      <c r="C17" s="11" t="s">
        <v>27</v>
      </c>
      <c r="D17" s="106" t="s">
        <v>258</v>
      </c>
      <c r="E17" s="106"/>
    </row>
    <row r="18" spans="2:5" ht="52" customHeight="1">
      <c r="B18" s="16"/>
      <c r="C18" s="17" t="s">
        <v>28</v>
      </c>
      <c r="D18" s="106" t="s">
        <v>29</v>
      </c>
      <c r="E18" s="106"/>
    </row>
    <row r="19" spans="2:5" ht="24" customHeight="1">
      <c r="B19" s="16"/>
      <c r="C19" s="13" t="s">
        <v>30</v>
      </c>
      <c r="D19" s="106" t="s">
        <v>31</v>
      </c>
      <c r="E19" s="106"/>
    </row>
    <row r="20" spans="2:5">
      <c r="B20" s="6"/>
      <c r="C20" s="6"/>
      <c r="D20" s="6"/>
      <c r="E20" s="6"/>
    </row>
    <row r="21" spans="2:5">
      <c r="B21" s="6"/>
      <c r="C21" s="41" t="s">
        <v>129</v>
      </c>
      <c r="D21" s="41"/>
      <c r="E21" s="41"/>
    </row>
    <row r="22" spans="2:5">
      <c r="B22" s="6"/>
      <c r="C22" s="42"/>
      <c r="D22" s="42"/>
      <c r="E22" s="42"/>
    </row>
    <row r="23" spans="2:5">
      <c r="B23" s="6"/>
      <c r="C23" s="42" t="s">
        <v>130</v>
      </c>
      <c r="D23" s="42" t="s">
        <v>131</v>
      </c>
      <c r="E23" s="42"/>
    </row>
    <row r="24" spans="2:5">
      <c r="C24" s="42" t="s">
        <v>256</v>
      </c>
      <c r="D24" s="43" t="s">
        <v>264</v>
      </c>
      <c r="E24" s="43"/>
    </row>
    <row r="25" spans="2:5">
      <c r="C25" s="43" t="s">
        <v>262</v>
      </c>
      <c r="D25" s="43" t="s">
        <v>263</v>
      </c>
      <c r="E25" s="43"/>
    </row>
    <row r="26" spans="2:5">
      <c r="C26" s="43" t="s">
        <v>268</v>
      </c>
      <c r="D26" s="43" t="s">
        <v>269</v>
      </c>
    </row>
    <row r="27" spans="2:5">
      <c r="C27" s="81" t="s">
        <v>274</v>
      </c>
      <c r="D27" s="81" t="s">
        <v>275</v>
      </c>
    </row>
    <row r="28" spans="2:5">
      <c r="C28" s="81"/>
      <c r="D28" s="81"/>
    </row>
    <row r="29" spans="2:5">
      <c r="C29" s="81"/>
      <c r="D29" s="81"/>
    </row>
    <row r="30" spans="2:5">
      <c r="C30" s="15"/>
      <c r="D30" s="102"/>
      <c r="E30" s="77"/>
    </row>
    <row r="31" spans="2:5">
      <c r="C31" s="81"/>
      <c r="D31" s="102"/>
      <c r="E31" s="4"/>
    </row>
    <row r="32" spans="2:5">
      <c r="C32" s="81"/>
      <c r="D32" s="102"/>
      <c r="E32" s="4"/>
    </row>
    <row r="33" spans="3:5">
      <c r="C33" s="81"/>
      <c r="D33" s="102"/>
      <c r="E33" s="4"/>
    </row>
    <row r="34" spans="3:5">
      <c r="C34" s="103"/>
      <c r="D34" s="102"/>
      <c r="E34" s="4"/>
    </row>
    <row r="35" spans="3:5">
      <c r="D35" s="1"/>
      <c r="E35" s="4"/>
    </row>
  </sheetData>
  <mergeCells count="10">
    <mergeCell ref="C10:C13"/>
    <mergeCell ref="C14:C15"/>
    <mergeCell ref="D15:E15"/>
    <mergeCell ref="D16:E16"/>
    <mergeCell ref="D17:E17"/>
    <mergeCell ref="D18:E18"/>
    <mergeCell ref="D19:E19"/>
    <mergeCell ref="D7:E7"/>
    <mergeCell ref="D8:E8"/>
    <mergeCell ref="D9:E9"/>
  </mergeCells>
  <phoneticPr fontId="21"/>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5"/>
  <sheetViews>
    <sheetView zoomScale="125" zoomScaleNormal="125" zoomScalePageLayoutView="125" workbookViewId="0">
      <pane ySplit="1" topLeftCell="A2" activePane="bottomLeft" state="frozen"/>
      <selection pane="bottomLeft" activeCell="A2" sqref="A2"/>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8.83203125" style="4" customWidth="1"/>
    <col min="9" max="9" width="11" style="4" customWidth="1"/>
    <col min="10" max="10" width="45" style="1" customWidth="1"/>
    <col min="11" max="11" width="10.83203125" style="4" customWidth="1"/>
    <col min="12" max="12" width="56.83203125" style="1" customWidth="1"/>
    <col min="13" max="15" width="10.83203125" style="4" hidden="1" customWidth="1"/>
    <col min="16" max="16" width="12.6640625" style="34" customWidth="1"/>
    <col min="17" max="17" width="15.1640625" style="38" bestFit="1" customWidth="1"/>
    <col min="18" max="18" width="16.5" style="4" hidden="1" customWidth="1"/>
    <col min="19" max="20" width="14.5" style="4" hidden="1" customWidth="1"/>
    <col min="21" max="21" width="33" style="4" hidden="1" customWidth="1"/>
    <col min="22" max="22" width="11.33203125" style="4" bestFit="1" customWidth="1"/>
    <col min="23" max="23" width="18.33203125" style="4" hidden="1" customWidth="1"/>
    <col min="24" max="24" width="8.83203125" style="4"/>
    <col min="26" max="16384" width="8.83203125" style="4"/>
  </cols>
  <sheetData>
    <row r="1" spans="1:24" s="3" customFormat="1" ht="30">
      <c r="A1" s="3" t="s">
        <v>0</v>
      </c>
      <c r="B1" s="3" t="s">
        <v>1</v>
      </c>
      <c r="C1" s="3" t="s">
        <v>2</v>
      </c>
      <c r="D1" s="3" t="s">
        <v>3</v>
      </c>
      <c r="E1" s="3" t="s">
        <v>4</v>
      </c>
      <c r="F1" s="3" t="s">
        <v>5</v>
      </c>
      <c r="G1" s="3" t="s">
        <v>6</v>
      </c>
      <c r="H1" s="3" t="s">
        <v>7</v>
      </c>
      <c r="I1" s="3" t="s">
        <v>8</v>
      </c>
      <c r="J1" s="3" t="s">
        <v>9</v>
      </c>
      <c r="K1" s="3" t="s">
        <v>10</v>
      </c>
      <c r="L1" s="92" t="s">
        <v>11</v>
      </c>
      <c r="M1" s="3" t="s">
        <v>12</v>
      </c>
      <c r="N1" s="3" t="s">
        <v>13</v>
      </c>
      <c r="O1" s="3" t="s">
        <v>14</v>
      </c>
      <c r="P1" s="33" t="s">
        <v>38</v>
      </c>
      <c r="Q1" s="33" t="s">
        <v>79</v>
      </c>
      <c r="R1" s="3" t="s">
        <v>78</v>
      </c>
      <c r="S1" s="3" t="s">
        <v>120</v>
      </c>
      <c r="T1" s="3" t="s">
        <v>121</v>
      </c>
      <c r="V1" s="3" t="s">
        <v>136</v>
      </c>
      <c r="W1" s="3" t="s">
        <v>247</v>
      </c>
    </row>
    <row r="2" spans="1:24" customFormat="1" ht="30">
      <c r="A2" s="1">
        <v>1</v>
      </c>
      <c r="B2" s="1" t="s">
        <v>245</v>
      </c>
      <c r="C2" s="1" t="s">
        <v>15</v>
      </c>
      <c r="D2" s="1">
        <v>1</v>
      </c>
      <c r="E2" s="1">
        <v>0</v>
      </c>
      <c r="F2" s="1">
        <v>0</v>
      </c>
      <c r="G2" s="1" t="s">
        <v>246</v>
      </c>
      <c r="H2" s="1"/>
      <c r="I2" s="1" t="s">
        <v>160</v>
      </c>
      <c r="J2" s="1"/>
      <c r="K2" s="1" t="s">
        <v>73</v>
      </c>
      <c r="L2" s="1" t="s">
        <v>248</v>
      </c>
      <c r="M2" s="1"/>
      <c r="N2" s="1"/>
      <c r="O2" s="1"/>
      <c r="P2" s="1" t="s">
        <v>16</v>
      </c>
      <c r="Q2" s="1" t="s">
        <v>33</v>
      </c>
      <c r="R2" s="4" t="str">
        <f t="shared" ref="R2:R37" si="0">CONCATENATE(C2,K2)</f>
        <v>EditorialRevised</v>
      </c>
      <c r="S2" s="4" t="str">
        <f t="shared" ref="S2:S37" si="1">CONCATENATE(P2,K2)</f>
        <v>GeneralRevised</v>
      </c>
      <c r="T2" s="4" t="str">
        <f t="shared" ref="T2:T37" si="2">CONCATENATE(Q2,K2)</f>
        <v>Phil BeecherRevised</v>
      </c>
      <c r="U2" s="1"/>
      <c r="V2" s="104">
        <v>39386</v>
      </c>
      <c r="W2" s="1"/>
      <c r="X2" s="1"/>
    </row>
    <row r="3" spans="1:24" customFormat="1" ht="75">
      <c r="A3" s="1">
        <v>2</v>
      </c>
      <c r="B3" s="1" t="s">
        <v>214</v>
      </c>
      <c r="C3" s="1" t="s">
        <v>16</v>
      </c>
      <c r="D3" s="1"/>
      <c r="E3" s="1"/>
      <c r="F3" s="1"/>
      <c r="G3" s="1" t="s">
        <v>243</v>
      </c>
      <c r="H3" s="1"/>
      <c r="I3" s="1" t="s">
        <v>142</v>
      </c>
      <c r="J3" s="1" t="s">
        <v>244</v>
      </c>
      <c r="K3" s="1" t="s">
        <v>72</v>
      </c>
      <c r="L3" s="1" t="s">
        <v>249</v>
      </c>
      <c r="M3" s="1"/>
      <c r="N3" s="1"/>
      <c r="O3" s="1"/>
      <c r="P3" s="1" t="s">
        <v>16</v>
      </c>
      <c r="Q3" s="1" t="s">
        <v>33</v>
      </c>
      <c r="R3" s="4" t="str">
        <f t="shared" si="0"/>
        <v>GeneralAccepted</v>
      </c>
      <c r="S3" s="4" t="str">
        <f t="shared" si="1"/>
        <v>GeneralAccepted</v>
      </c>
      <c r="T3" s="4" t="str">
        <f t="shared" si="2"/>
        <v>Phil BeecherAccepted</v>
      </c>
      <c r="U3" s="1"/>
      <c r="V3" s="104">
        <v>39386</v>
      </c>
      <c r="W3" s="1" t="s">
        <v>218</v>
      </c>
      <c r="X3" s="1"/>
    </row>
    <row r="4" spans="1:24" customFormat="1" ht="75">
      <c r="A4" s="1">
        <v>3</v>
      </c>
      <c r="B4" s="1" t="s">
        <v>214</v>
      </c>
      <c r="C4" s="1" t="s">
        <v>15</v>
      </c>
      <c r="D4" s="1">
        <v>44</v>
      </c>
      <c r="E4" s="1" t="s">
        <v>178</v>
      </c>
      <c r="F4" s="1">
        <v>40</v>
      </c>
      <c r="G4" s="1" t="s">
        <v>241</v>
      </c>
      <c r="H4" s="1"/>
      <c r="I4" s="1" t="s">
        <v>142</v>
      </c>
      <c r="J4" s="1" t="s">
        <v>242</v>
      </c>
      <c r="K4" s="1" t="s">
        <v>73</v>
      </c>
      <c r="L4" s="1" t="s">
        <v>267</v>
      </c>
      <c r="M4" s="1"/>
      <c r="N4" s="1"/>
      <c r="O4" s="1"/>
      <c r="P4" s="1"/>
      <c r="Q4" s="1"/>
      <c r="R4" s="4" t="str">
        <f t="shared" si="0"/>
        <v>EditorialRevised</v>
      </c>
      <c r="S4" s="4" t="str">
        <f t="shared" si="1"/>
        <v>Revised</v>
      </c>
      <c r="T4" s="4" t="str">
        <f t="shared" si="2"/>
        <v>Revised</v>
      </c>
      <c r="U4" s="1"/>
      <c r="V4" s="104">
        <v>39386</v>
      </c>
      <c r="W4" s="1" t="s">
        <v>218</v>
      </c>
      <c r="X4" s="1"/>
    </row>
    <row r="5" spans="1:24" customFormat="1" ht="135">
      <c r="A5" s="1">
        <v>4</v>
      </c>
      <c r="B5" s="1" t="s">
        <v>214</v>
      </c>
      <c r="C5" s="1" t="s">
        <v>139</v>
      </c>
      <c r="D5" s="1">
        <v>71</v>
      </c>
      <c r="E5" s="1" t="s">
        <v>238</v>
      </c>
      <c r="F5" s="1"/>
      <c r="G5" s="1" t="s">
        <v>239</v>
      </c>
      <c r="H5" s="1"/>
      <c r="I5" s="1" t="s">
        <v>142</v>
      </c>
      <c r="J5" s="1" t="s">
        <v>240</v>
      </c>
      <c r="K5" s="1" t="s">
        <v>73</v>
      </c>
      <c r="L5" s="1" t="s">
        <v>252</v>
      </c>
      <c r="M5" s="1"/>
      <c r="N5" s="1"/>
      <c r="O5" s="1"/>
      <c r="P5" s="1"/>
      <c r="Q5" s="1"/>
      <c r="R5" s="4" t="str">
        <f t="shared" si="0"/>
        <v>TechnicalRevised</v>
      </c>
      <c r="S5" s="4" t="str">
        <f t="shared" si="1"/>
        <v>Revised</v>
      </c>
      <c r="T5" s="4" t="str">
        <f t="shared" si="2"/>
        <v>Revised</v>
      </c>
      <c r="U5" s="1"/>
      <c r="V5" s="104">
        <v>39386</v>
      </c>
      <c r="W5" s="1" t="s">
        <v>218</v>
      </c>
      <c r="X5" s="1"/>
    </row>
    <row r="6" spans="1:24" customFormat="1" ht="45">
      <c r="A6" s="1">
        <v>5</v>
      </c>
      <c r="B6" s="1" t="s">
        <v>214</v>
      </c>
      <c r="C6" s="1" t="s">
        <v>15</v>
      </c>
      <c r="D6" s="1">
        <v>72</v>
      </c>
      <c r="E6" s="1" t="s">
        <v>235</v>
      </c>
      <c r="F6" s="1">
        <v>18</v>
      </c>
      <c r="G6" s="1" t="s">
        <v>236</v>
      </c>
      <c r="H6" s="1"/>
      <c r="I6" s="1" t="s">
        <v>142</v>
      </c>
      <c r="J6" s="1" t="s">
        <v>237</v>
      </c>
      <c r="K6" s="1" t="s">
        <v>72</v>
      </c>
      <c r="L6" s="1"/>
      <c r="M6" s="1"/>
      <c r="N6" s="1"/>
      <c r="O6" s="1"/>
      <c r="P6" s="1"/>
      <c r="Q6" s="1"/>
      <c r="R6" s="4" t="str">
        <f t="shared" si="0"/>
        <v>EditorialAccepted</v>
      </c>
      <c r="S6" s="4" t="str">
        <f t="shared" si="1"/>
        <v>Accepted</v>
      </c>
      <c r="T6" s="4" t="str">
        <f t="shared" si="2"/>
        <v>Accepted</v>
      </c>
      <c r="U6" s="1"/>
      <c r="V6" s="104">
        <v>39386</v>
      </c>
      <c r="W6" s="1" t="s">
        <v>218</v>
      </c>
      <c r="X6" s="1"/>
    </row>
    <row r="7" spans="1:24" customFormat="1" ht="30">
      <c r="A7" s="1">
        <v>6</v>
      </c>
      <c r="B7" s="1" t="s">
        <v>214</v>
      </c>
      <c r="C7" s="1" t="s">
        <v>15</v>
      </c>
      <c r="D7" s="1">
        <v>86</v>
      </c>
      <c r="E7" s="1" t="s">
        <v>232</v>
      </c>
      <c r="F7" s="1">
        <v>20</v>
      </c>
      <c r="G7" s="1" t="s">
        <v>233</v>
      </c>
      <c r="H7" s="1"/>
      <c r="I7" s="1" t="s">
        <v>142</v>
      </c>
      <c r="J7" s="1" t="s">
        <v>234</v>
      </c>
      <c r="K7" s="1" t="s">
        <v>74</v>
      </c>
      <c r="L7" s="1" t="s">
        <v>250</v>
      </c>
      <c r="M7" s="1"/>
      <c r="N7" s="1"/>
      <c r="O7" s="1"/>
      <c r="P7" s="1"/>
      <c r="Q7" s="1"/>
      <c r="R7" s="4" t="str">
        <f t="shared" si="0"/>
        <v>EditorialRejected</v>
      </c>
      <c r="S7" s="4" t="str">
        <f t="shared" si="1"/>
        <v>Rejected</v>
      </c>
      <c r="T7" s="4" t="str">
        <f t="shared" si="2"/>
        <v>Rejected</v>
      </c>
      <c r="U7" s="1"/>
      <c r="V7" s="104">
        <v>39386</v>
      </c>
      <c r="W7" s="1" t="s">
        <v>218</v>
      </c>
      <c r="X7" s="1"/>
    </row>
    <row r="8" spans="1:24" customFormat="1" ht="90">
      <c r="A8" s="1">
        <v>7</v>
      </c>
      <c r="B8" s="1" t="s">
        <v>214</v>
      </c>
      <c r="C8" s="1" t="s">
        <v>139</v>
      </c>
      <c r="D8" s="1">
        <v>96</v>
      </c>
      <c r="E8" s="1" t="s">
        <v>229</v>
      </c>
      <c r="F8" s="1">
        <v>26</v>
      </c>
      <c r="G8" s="1" t="s">
        <v>230</v>
      </c>
      <c r="H8" s="1"/>
      <c r="I8" s="1" t="s">
        <v>142</v>
      </c>
      <c r="J8" s="1" t="s">
        <v>231</v>
      </c>
      <c r="K8" s="1" t="s">
        <v>73</v>
      </c>
      <c r="L8" s="1" t="s">
        <v>273</v>
      </c>
      <c r="M8" s="1"/>
      <c r="N8" s="1"/>
      <c r="O8" s="1"/>
      <c r="P8" s="1"/>
      <c r="Q8" s="1"/>
      <c r="R8" s="4" t="str">
        <f t="shared" si="0"/>
        <v>TechnicalRevised</v>
      </c>
      <c r="S8" s="4" t="str">
        <f t="shared" si="1"/>
        <v>Revised</v>
      </c>
      <c r="T8" s="4" t="str">
        <f t="shared" si="2"/>
        <v>Revised</v>
      </c>
      <c r="U8" s="1"/>
      <c r="V8" s="104">
        <v>39393</v>
      </c>
      <c r="W8" s="1" t="s">
        <v>218</v>
      </c>
      <c r="X8" s="1"/>
    </row>
    <row r="9" spans="1:24" customFormat="1">
      <c r="A9" s="1">
        <v>8</v>
      </c>
      <c r="B9" s="1" t="s">
        <v>214</v>
      </c>
      <c r="C9" s="1" t="s">
        <v>15</v>
      </c>
      <c r="D9" s="1">
        <v>99</v>
      </c>
      <c r="E9" s="1" t="s">
        <v>226</v>
      </c>
      <c r="F9" s="1">
        <v>50</v>
      </c>
      <c r="G9" s="1" t="s">
        <v>227</v>
      </c>
      <c r="H9" s="1"/>
      <c r="I9" s="1" t="s">
        <v>142</v>
      </c>
      <c r="J9" s="1" t="s">
        <v>228</v>
      </c>
      <c r="K9" s="1" t="s">
        <v>72</v>
      </c>
      <c r="L9" s="1"/>
      <c r="M9" s="1"/>
      <c r="N9" s="1"/>
      <c r="O9" s="1"/>
      <c r="P9" s="1"/>
      <c r="Q9" s="1"/>
      <c r="R9" s="4" t="str">
        <f t="shared" si="0"/>
        <v>EditorialAccepted</v>
      </c>
      <c r="S9" s="4" t="str">
        <f t="shared" si="1"/>
        <v>Accepted</v>
      </c>
      <c r="T9" s="4" t="str">
        <f t="shared" si="2"/>
        <v>Accepted</v>
      </c>
      <c r="U9" s="1"/>
      <c r="V9" s="104">
        <v>39386</v>
      </c>
      <c r="W9" s="1" t="s">
        <v>218</v>
      </c>
      <c r="X9" s="1"/>
    </row>
    <row r="10" spans="1:24" customFormat="1" ht="45">
      <c r="A10" s="1">
        <v>9</v>
      </c>
      <c r="B10" s="1" t="s">
        <v>214</v>
      </c>
      <c r="C10" s="1" t="s">
        <v>15</v>
      </c>
      <c r="D10" s="1">
        <v>109</v>
      </c>
      <c r="E10" s="1" t="s">
        <v>222</v>
      </c>
      <c r="F10" s="1">
        <v>5</v>
      </c>
      <c r="G10" s="1" t="s">
        <v>225</v>
      </c>
      <c r="H10" s="1"/>
      <c r="I10" s="1" t="s">
        <v>142</v>
      </c>
      <c r="J10" s="1" t="s">
        <v>224</v>
      </c>
      <c r="K10" s="1" t="s">
        <v>72</v>
      </c>
      <c r="L10" s="1"/>
      <c r="M10" s="1"/>
      <c r="N10" s="1"/>
      <c r="O10" s="1"/>
      <c r="P10" s="1"/>
      <c r="Q10" s="1"/>
      <c r="R10" s="4" t="str">
        <f t="shared" si="0"/>
        <v>EditorialAccepted</v>
      </c>
      <c r="S10" s="4" t="str">
        <f t="shared" si="1"/>
        <v>Accepted</v>
      </c>
      <c r="T10" s="4" t="str">
        <f t="shared" si="2"/>
        <v>Accepted</v>
      </c>
      <c r="U10" s="1"/>
      <c r="V10" s="104">
        <v>39386</v>
      </c>
      <c r="W10" s="1" t="s">
        <v>218</v>
      </c>
      <c r="X10" s="1"/>
    </row>
    <row r="11" spans="1:24" customFormat="1" ht="45">
      <c r="A11" s="1">
        <v>10</v>
      </c>
      <c r="B11" s="1" t="s">
        <v>214</v>
      </c>
      <c r="C11" s="1" t="s">
        <v>15</v>
      </c>
      <c r="D11" s="1">
        <v>111</v>
      </c>
      <c r="E11" s="1" t="s">
        <v>222</v>
      </c>
      <c r="F11" s="1">
        <v>8</v>
      </c>
      <c r="G11" s="1" t="s">
        <v>223</v>
      </c>
      <c r="H11" s="1"/>
      <c r="I11" s="1" t="s">
        <v>142</v>
      </c>
      <c r="J11" s="1" t="s">
        <v>224</v>
      </c>
      <c r="K11" s="1" t="s">
        <v>72</v>
      </c>
      <c r="L11" s="1"/>
      <c r="M11" s="1"/>
      <c r="N11" s="1"/>
      <c r="O11" s="1"/>
      <c r="P11" s="1"/>
      <c r="Q11" s="1"/>
      <c r="R11" s="4" t="str">
        <f t="shared" si="0"/>
        <v>EditorialAccepted</v>
      </c>
      <c r="S11" s="4" t="str">
        <f t="shared" si="1"/>
        <v>Accepted</v>
      </c>
      <c r="T11" s="4" t="str">
        <f t="shared" si="2"/>
        <v>Accepted</v>
      </c>
      <c r="U11" s="1"/>
      <c r="V11" s="104">
        <v>39386</v>
      </c>
      <c r="W11" s="1" t="s">
        <v>218</v>
      </c>
      <c r="X11" s="1"/>
    </row>
    <row r="12" spans="1:24" customFormat="1" ht="30">
      <c r="A12" s="1">
        <v>11</v>
      </c>
      <c r="B12" s="1" t="s">
        <v>214</v>
      </c>
      <c r="C12" s="1" t="s">
        <v>15</v>
      </c>
      <c r="D12" s="1">
        <v>124</v>
      </c>
      <c r="E12" s="1" t="s">
        <v>219</v>
      </c>
      <c r="F12" s="1">
        <v>51</v>
      </c>
      <c r="G12" s="1" t="s">
        <v>220</v>
      </c>
      <c r="H12" s="1"/>
      <c r="I12" s="1" t="s">
        <v>142</v>
      </c>
      <c r="J12" s="1" t="s">
        <v>221</v>
      </c>
      <c r="K12" s="1" t="s">
        <v>72</v>
      </c>
      <c r="L12" s="1"/>
      <c r="M12" s="1"/>
      <c r="N12" s="1"/>
      <c r="O12" s="1"/>
      <c r="P12" s="1"/>
      <c r="Q12" s="1"/>
      <c r="R12" s="4" t="str">
        <f t="shared" si="0"/>
        <v>EditorialAccepted</v>
      </c>
      <c r="S12" s="4" t="str">
        <f t="shared" si="1"/>
        <v>Accepted</v>
      </c>
      <c r="T12" s="4" t="str">
        <f t="shared" si="2"/>
        <v>Accepted</v>
      </c>
      <c r="U12" s="1"/>
      <c r="V12" s="104">
        <v>39386</v>
      </c>
      <c r="W12" s="1" t="s">
        <v>218</v>
      </c>
      <c r="X12" s="1"/>
    </row>
    <row r="13" spans="1:24" customFormat="1" ht="45">
      <c r="A13" s="1">
        <v>12</v>
      </c>
      <c r="B13" s="1" t="s">
        <v>214</v>
      </c>
      <c r="C13" s="1" t="s">
        <v>139</v>
      </c>
      <c r="D13" s="1">
        <v>139</v>
      </c>
      <c r="E13" s="1" t="s">
        <v>215</v>
      </c>
      <c r="F13" s="1">
        <v>24</v>
      </c>
      <c r="G13" s="1" t="s">
        <v>216</v>
      </c>
      <c r="H13" s="1"/>
      <c r="I13" s="1" t="s">
        <v>142</v>
      </c>
      <c r="J13" s="1" t="s">
        <v>217</v>
      </c>
      <c r="K13" s="1" t="s">
        <v>72</v>
      </c>
      <c r="L13" s="1" t="s">
        <v>253</v>
      </c>
      <c r="M13" s="1"/>
      <c r="N13" s="1"/>
      <c r="O13" s="1"/>
      <c r="P13" s="1"/>
      <c r="Q13" s="1"/>
      <c r="R13" s="4" t="str">
        <f t="shared" si="0"/>
        <v>TechnicalAccepted</v>
      </c>
      <c r="S13" s="4" t="str">
        <f t="shared" si="1"/>
        <v>Accepted</v>
      </c>
      <c r="T13" s="4" t="str">
        <f t="shared" si="2"/>
        <v>Accepted</v>
      </c>
      <c r="U13" s="1"/>
      <c r="V13" s="104">
        <v>39386</v>
      </c>
      <c r="W13" s="1" t="s">
        <v>218</v>
      </c>
      <c r="X13" s="1"/>
    </row>
    <row r="14" spans="1:24" customFormat="1" ht="90">
      <c r="A14" s="1">
        <v>13</v>
      </c>
      <c r="B14" s="1" t="s">
        <v>202</v>
      </c>
      <c r="C14" s="1" t="s">
        <v>15</v>
      </c>
      <c r="D14" s="1">
        <v>5</v>
      </c>
      <c r="E14" s="1">
        <v>3.1</v>
      </c>
      <c r="F14" s="1">
        <v>19</v>
      </c>
      <c r="G14" s="1" t="s">
        <v>212</v>
      </c>
      <c r="H14" s="1"/>
      <c r="I14" s="1" t="s">
        <v>142</v>
      </c>
      <c r="J14" s="1" t="s">
        <v>213</v>
      </c>
      <c r="K14" s="1" t="s">
        <v>73</v>
      </c>
      <c r="L14" s="1" t="s">
        <v>271</v>
      </c>
      <c r="M14" s="1"/>
      <c r="N14" s="1"/>
      <c r="O14" s="1"/>
      <c r="P14" s="1" t="s">
        <v>16</v>
      </c>
      <c r="Q14" s="1" t="s">
        <v>82</v>
      </c>
      <c r="R14" s="4" t="str">
        <f t="shared" si="0"/>
        <v>EditorialRevised</v>
      </c>
      <c r="S14" s="4" t="str">
        <f t="shared" si="1"/>
        <v>GeneralRevised</v>
      </c>
      <c r="T14" s="4" t="str">
        <f t="shared" si="2"/>
        <v>Monique BrownRevised</v>
      </c>
      <c r="U14" s="1"/>
      <c r="V14" s="104"/>
      <c r="W14" s="1" t="s">
        <v>148</v>
      </c>
      <c r="X14" s="1"/>
    </row>
    <row r="15" spans="1:24" customFormat="1" ht="30">
      <c r="A15" s="1">
        <v>14</v>
      </c>
      <c r="B15" s="1" t="s">
        <v>202</v>
      </c>
      <c r="C15" s="1" t="s">
        <v>15</v>
      </c>
      <c r="D15" s="1">
        <v>9</v>
      </c>
      <c r="E15" s="1">
        <v>5.0999999999999996</v>
      </c>
      <c r="F15" s="1">
        <v>11</v>
      </c>
      <c r="G15" s="1" t="s">
        <v>210</v>
      </c>
      <c r="H15" s="1"/>
      <c r="I15" s="1" t="s">
        <v>142</v>
      </c>
      <c r="J15" s="1" t="s">
        <v>211</v>
      </c>
      <c r="K15" s="1" t="s">
        <v>72</v>
      </c>
      <c r="L15" s="1"/>
      <c r="M15" s="1"/>
      <c r="N15" s="1"/>
      <c r="O15" s="1"/>
      <c r="P15" s="1"/>
      <c r="Q15" s="1"/>
      <c r="R15" s="4" t="str">
        <f t="shared" si="0"/>
        <v>EditorialAccepted</v>
      </c>
      <c r="S15" s="4" t="str">
        <f t="shared" si="1"/>
        <v>Accepted</v>
      </c>
      <c r="T15" s="4" t="str">
        <f t="shared" si="2"/>
        <v>Accepted</v>
      </c>
      <c r="U15" s="1"/>
      <c r="V15" s="104">
        <v>39386</v>
      </c>
      <c r="W15" s="1" t="s">
        <v>148</v>
      </c>
      <c r="X15" s="1"/>
    </row>
    <row r="16" spans="1:24" customFormat="1" ht="30">
      <c r="A16" s="1">
        <v>15</v>
      </c>
      <c r="B16" s="1" t="s">
        <v>202</v>
      </c>
      <c r="C16" s="1" t="s">
        <v>139</v>
      </c>
      <c r="D16" s="1">
        <v>27</v>
      </c>
      <c r="E16" s="1" t="s">
        <v>207</v>
      </c>
      <c r="F16" s="1">
        <v>8</v>
      </c>
      <c r="G16" s="1" t="s">
        <v>208</v>
      </c>
      <c r="H16" s="1"/>
      <c r="I16" s="1" t="s">
        <v>142</v>
      </c>
      <c r="J16" s="1" t="s">
        <v>209</v>
      </c>
      <c r="K16" s="1" t="s">
        <v>73</v>
      </c>
      <c r="L16" s="1" t="s">
        <v>261</v>
      </c>
      <c r="M16" s="1"/>
      <c r="N16" s="1"/>
      <c r="O16" s="1"/>
      <c r="P16" s="1"/>
      <c r="Q16" s="1"/>
      <c r="R16" s="4" t="str">
        <f t="shared" si="0"/>
        <v>TechnicalRevised</v>
      </c>
      <c r="S16" s="4" t="str">
        <f t="shared" si="1"/>
        <v>Revised</v>
      </c>
      <c r="T16" s="4" t="str">
        <f t="shared" si="2"/>
        <v>Revised</v>
      </c>
      <c r="U16" s="1"/>
      <c r="V16" s="105">
        <v>39389</v>
      </c>
      <c r="W16" s="1" t="s">
        <v>148</v>
      </c>
      <c r="X16" s="1"/>
    </row>
    <row r="17" spans="1:24" customFormat="1" ht="45">
      <c r="A17" s="1">
        <v>16</v>
      </c>
      <c r="B17" s="1" t="s">
        <v>202</v>
      </c>
      <c r="C17" s="1" t="s">
        <v>139</v>
      </c>
      <c r="D17" s="1">
        <v>49</v>
      </c>
      <c r="E17" s="1">
        <v>9.3000000000000007</v>
      </c>
      <c r="F17" s="1">
        <v>10</v>
      </c>
      <c r="G17" s="1" t="s">
        <v>205</v>
      </c>
      <c r="H17" s="1"/>
      <c r="I17" s="1" t="s">
        <v>142</v>
      </c>
      <c r="J17" s="1" t="s">
        <v>206</v>
      </c>
      <c r="K17" s="1" t="s">
        <v>72</v>
      </c>
      <c r="L17" s="1"/>
      <c r="M17" s="1"/>
      <c r="N17" s="1"/>
      <c r="O17" s="1"/>
      <c r="P17" s="1"/>
      <c r="Q17" s="1"/>
      <c r="R17" s="4" t="str">
        <f t="shared" si="0"/>
        <v>TechnicalAccepted</v>
      </c>
      <c r="S17" s="4" t="str">
        <f t="shared" si="1"/>
        <v>Accepted</v>
      </c>
      <c r="T17" s="4" t="str">
        <f t="shared" si="2"/>
        <v>Accepted</v>
      </c>
      <c r="U17" s="1"/>
      <c r="V17" s="105">
        <v>39389</v>
      </c>
      <c r="W17" s="1" t="s">
        <v>148</v>
      </c>
      <c r="X17" s="1"/>
    </row>
    <row r="18" spans="1:24" customFormat="1" ht="30">
      <c r="A18" s="1">
        <v>17</v>
      </c>
      <c r="B18" s="1" t="s">
        <v>202</v>
      </c>
      <c r="C18" s="1" t="s">
        <v>15</v>
      </c>
      <c r="D18" s="1">
        <v>179</v>
      </c>
      <c r="E18" s="1"/>
      <c r="F18" s="1">
        <v>5</v>
      </c>
      <c r="G18" s="1" t="s">
        <v>203</v>
      </c>
      <c r="H18" s="1"/>
      <c r="I18" s="1" t="s">
        <v>142</v>
      </c>
      <c r="J18" s="1" t="s">
        <v>204</v>
      </c>
      <c r="K18" s="1" t="s">
        <v>72</v>
      </c>
      <c r="L18" s="1"/>
      <c r="M18" s="1"/>
      <c r="N18" s="1"/>
      <c r="O18" s="1"/>
      <c r="P18" s="1"/>
      <c r="Q18" s="1"/>
      <c r="R18" s="4" t="str">
        <f t="shared" si="0"/>
        <v>EditorialAccepted</v>
      </c>
      <c r="S18" s="4" t="str">
        <f t="shared" si="1"/>
        <v>Accepted</v>
      </c>
      <c r="T18" s="4" t="str">
        <f t="shared" si="2"/>
        <v>Accepted</v>
      </c>
      <c r="U18" s="1"/>
      <c r="V18" s="105">
        <v>39389</v>
      </c>
      <c r="W18" s="1" t="s">
        <v>148</v>
      </c>
      <c r="X18" s="1"/>
    </row>
    <row r="19" spans="1:24" customFormat="1">
      <c r="A19" s="1">
        <v>18</v>
      </c>
      <c r="B19" s="1" t="s">
        <v>199</v>
      </c>
      <c r="C19" s="1" t="s">
        <v>16</v>
      </c>
      <c r="D19" s="1"/>
      <c r="E19" s="1"/>
      <c r="F19" s="1"/>
      <c r="G19" s="1" t="s">
        <v>200</v>
      </c>
      <c r="H19" s="1"/>
      <c r="I19" s="1" t="s">
        <v>142</v>
      </c>
      <c r="J19" s="1"/>
      <c r="K19" s="1" t="s">
        <v>72</v>
      </c>
      <c r="L19" s="1" t="s">
        <v>251</v>
      </c>
      <c r="M19" s="1"/>
      <c r="N19" s="1"/>
      <c r="O19" s="1"/>
      <c r="P19" s="1"/>
      <c r="Q19" s="1"/>
      <c r="R19" s="4" t="str">
        <f t="shared" si="0"/>
        <v>GeneralAccepted</v>
      </c>
      <c r="S19" s="4" t="str">
        <f t="shared" si="1"/>
        <v>Accepted</v>
      </c>
      <c r="T19" s="4" t="str">
        <f t="shared" si="2"/>
        <v>Accepted</v>
      </c>
      <c r="U19" s="1"/>
      <c r="V19" s="104">
        <v>39386</v>
      </c>
      <c r="W19" s="1" t="s">
        <v>201</v>
      </c>
      <c r="X19" s="1"/>
    </row>
    <row r="20" spans="1:24" customFormat="1" ht="210">
      <c r="A20" s="1">
        <v>19</v>
      </c>
      <c r="B20" s="1" t="s">
        <v>163</v>
      </c>
      <c r="C20" s="1" t="s">
        <v>16</v>
      </c>
      <c r="D20" s="1">
        <v>67</v>
      </c>
      <c r="E20" s="1" t="s">
        <v>196</v>
      </c>
      <c r="F20" s="1">
        <v>10</v>
      </c>
      <c r="G20" s="1" t="s">
        <v>197</v>
      </c>
      <c r="H20" s="1"/>
      <c r="I20" s="1" t="s">
        <v>142</v>
      </c>
      <c r="J20" s="1" t="s">
        <v>198</v>
      </c>
      <c r="K20" s="1" t="s">
        <v>74</v>
      </c>
      <c r="L20" s="1" t="s">
        <v>260</v>
      </c>
      <c r="M20" s="1"/>
      <c r="N20" s="1"/>
      <c r="O20" s="1"/>
      <c r="P20" s="1"/>
      <c r="Q20" s="1"/>
      <c r="R20" s="4" t="str">
        <f t="shared" si="0"/>
        <v>GeneralRejected</v>
      </c>
      <c r="S20" s="4" t="str">
        <f t="shared" si="1"/>
        <v>Rejected</v>
      </c>
      <c r="T20" s="4" t="str">
        <f t="shared" si="2"/>
        <v>Rejected</v>
      </c>
      <c r="U20" s="1"/>
      <c r="V20" s="105">
        <v>39389</v>
      </c>
      <c r="W20" s="1" t="s">
        <v>167</v>
      </c>
      <c r="X20" s="1"/>
    </row>
    <row r="21" spans="1:24" customFormat="1" ht="210">
      <c r="A21" s="1">
        <v>20</v>
      </c>
      <c r="B21" s="1" t="s">
        <v>163</v>
      </c>
      <c r="C21" s="1" t="s">
        <v>139</v>
      </c>
      <c r="D21" s="1">
        <v>67</v>
      </c>
      <c r="E21" s="1" t="s">
        <v>193</v>
      </c>
      <c r="F21" s="1">
        <v>10</v>
      </c>
      <c r="G21" s="1" t="s">
        <v>194</v>
      </c>
      <c r="H21" s="1"/>
      <c r="I21" s="1" t="s">
        <v>142</v>
      </c>
      <c r="J21" s="1" t="s">
        <v>195</v>
      </c>
      <c r="K21" s="1" t="s">
        <v>74</v>
      </c>
      <c r="L21" s="78" t="s">
        <v>260</v>
      </c>
      <c r="M21" s="1"/>
      <c r="N21" s="1"/>
      <c r="O21" s="1"/>
      <c r="P21" s="1"/>
      <c r="Q21" s="1"/>
      <c r="R21" s="4" t="str">
        <f t="shared" si="0"/>
        <v>TechnicalRejected</v>
      </c>
      <c r="S21" s="4" t="str">
        <f t="shared" si="1"/>
        <v>Rejected</v>
      </c>
      <c r="T21" s="4" t="str">
        <f t="shared" si="2"/>
        <v>Rejected</v>
      </c>
      <c r="U21" s="1"/>
      <c r="V21" s="105">
        <v>39389</v>
      </c>
      <c r="W21" s="1" t="s">
        <v>167</v>
      </c>
      <c r="X21" s="1"/>
    </row>
    <row r="22" spans="1:24" customFormat="1" ht="30">
      <c r="A22" s="1">
        <v>21</v>
      </c>
      <c r="B22" s="1" t="s">
        <v>168</v>
      </c>
      <c r="C22" s="1" t="s">
        <v>15</v>
      </c>
      <c r="D22" s="1">
        <v>59</v>
      </c>
      <c r="E22" s="1" t="s">
        <v>164</v>
      </c>
      <c r="F22" s="1">
        <v>37</v>
      </c>
      <c r="G22" s="1" t="s">
        <v>191</v>
      </c>
      <c r="H22" s="1"/>
      <c r="I22" s="1" t="s">
        <v>142</v>
      </c>
      <c r="J22" s="1" t="s">
        <v>192</v>
      </c>
      <c r="K22" s="1" t="s">
        <v>73</v>
      </c>
      <c r="L22" s="78" t="s">
        <v>265</v>
      </c>
      <c r="M22" s="1"/>
      <c r="N22" s="1"/>
      <c r="O22" s="1"/>
      <c r="P22" s="1"/>
      <c r="Q22" s="1"/>
      <c r="R22" s="4" t="str">
        <f t="shared" si="0"/>
        <v>EditorialRevised</v>
      </c>
      <c r="S22" s="4" t="str">
        <f t="shared" si="1"/>
        <v>Revised</v>
      </c>
      <c r="T22" s="4" t="str">
        <f t="shared" si="2"/>
        <v>Revised</v>
      </c>
      <c r="U22" s="1"/>
      <c r="V22" s="104">
        <v>39392</v>
      </c>
      <c r="W22" s="1" t="s">
        <v>172</v>
      </c>
      <c r="X22" s="1"/>
    </row>
    <row r="23" spans="1:24" customFormat="1" ht="90">
      <c r="A23" s="1">
        <v>22</v>
      </c>
      <c r="B23" s="1" t="s">
        <v>168</v>
      </c>
      <c r="C23" s="1" t="s">
        <v>15</v>
      </c>
      <c r="D23" s="1">
        <v>37</v>
      </c>
      <c r="E23" s="1" t="s">
        <v>188</v>
      </c>
      <c r="F23" s="1">
        <v>54</v>
      </c>
      <c r="G23" s="1" t="s">
        <v>189</v>
      </c>
      <c r="H23" s="1"/>
      <c r="I23" s="1" t="s">
        <v>142</v>
      </c>
      <c r="J23" s="1" t="s">
        <v>190</v>
      </c>
      <c r="K23" s="1" t="s">
        <v>72</v>
      </c>
      <c r="L23" s="78"/>
      <c r="M23" s="1"/>
      <c r="N23" s="1"/>
      <c r="O23" s="1"/>
      <c r="P23" s="1"/>
      <c r="Q23" s="1"/>
      <c r="R23" s="4" t="str">
        <f t="shared" si="0"/>
        <v>EditorialAccepted</v>
      </c>
      <c r="S23" s="4" t="str">
        <f t="shared" si="1"/>
        <v>Accepted</v>
      </c>
      <c r="T23" s="4" t="str">
        <f t="shared" si="2"/>
        <v>Accepted</v>
      </c>
      <c r="U23" s="1"/>
      <c r="V23" s="104">
        <v>39392</v>
      </c>
      <c r="W23" s="1" t="s">
        <v>172</v>
      </c>
      <c r="X23" s="1"/>
    </row>
    <row r="24" spans="1:24" customFormat="1" ht="75">
      <c r="A24" s="1">
        <v>23</v>
      </c>
      <c r="B24" s="1" t="s">
        <v>168</v>
      </c>
      <c r="C24" s="1" t="s">
        <v>139</v>
      </c>
      <c r="D24" s="1">
        <v>47</v>
      </c>
      <c r="E24" s="1">
        <v>9.3000000000000007</v>
      </c>
      <c r="F24" s="1">
        <v>32</v>
      </c>
      <c r="G24" s="1" t="s">
        <v>186</v>
      </c>
      <c r="H24" s="1"/>
      <c r="I24" s="1" t="s">
        <v>142</v>
      </c>
      <c r="J24" s="1" t="s">
        <v>187</v>
      </c>
      <c r="K24" s="1" t="s">
        <v>73</v>
      </c>
      <c r="L24" s="1" t="s">
        <v>270</v>
      </c>
      <c r="M24" s="1"/>
      <c r="N24" s="1"/>
      <c r="O24" s="1"/>
      <c r="P24" s="1"/>
      <c r="Q24" s="1" t="s">
        <v>82</v>
      </c>
      <c r="R24" s="4" t="str">
        <f t="shared" si="0"/>
        <v>TechnicalRevised</v>
      </c>
      <c r="S24" s="4" t="str">
        <f t="shared" si="1"/>
        <v>Revised</v>
      </c>
      <c r="T24" s="4" t="str">
        <f t="shared" si="2"/>
        <v>Monique BrownRevised</v>
      </c>
      <c r="U24" s="1"/>
      <c r="V24" s="104"/>
      <c r="W24" s="1" t="s">
        <v>172</v>
      </c>
      <c r="X24" s="1"/>
    </row>
    <row r="25" spans="1:24" customFormat="1" ht="105">
      <c r="A25" s="1">
        <v>24</v>
      </c>
      <c r="B25" s="1" t="s">
        <v>168</v>
      </c>
      <c r="C25" s="1" t="s">
        <v>139</v>
      </c>
      <c r="D25" s="1">
        <v>47</v>
      </c>
      <c r="E25" s="1">
        <v>9.3000000000000007</v>
      </c>
      <c r="F25" s="1">
        <v>23</v>
      </c>
      <c r="G25" s="1" t="s">
        <v>184</v>
      </c>
      <c r="H25" s="1"/>
      <c r="I25" s="1" t="s">
        <v>142</v>
      </c>
      <c r="J25" s="1" t="s">
        <v>185</v>
      </c>
      <c r="K25" s="1" t="s">
        <v>73</v>
      </c>
      <c r="L25" s="1" t="s">
        <v>270</v>
      </c>
      <c r="M25" s="1"/>
      <c r="N25" s="1"/>
      <c r="O25" s="1"/>
      <c r="P25" s="1"/>
      <c r="Q25" s="1" t="s">
        <v>82</v>
      </c>
      <c r="R25" s="4" t="str">
        <f t="shared" si="0"/>
        <v>TechnicalRevised</v>
      </c>
      <c r="S25" s="4" t="str">
        <f t="shared" si="1"/>
        <v>Revised</v>
      </c>
      <c r="T25" s="4" t="str">
        <f t="shared" si="2"/>
        <v>Monique BrownRevised</v>
      </c>
      <c r="U25" s="1"/>
      <c r="V25" s="104"/>
      <c r="W25" s="1" t="s">
        <v>172</v>
      </c>
      <c r="X25" s="1"/>
    </row>
    <row r="26" spans="1:24" customFormat="1" ht="180">
      <c r="A26" s="1">
        <v>25</v>
      </c>
      <c r="B26" s="1" t="s">
        <v>168</v>
      </c>
      <c r="C26" s="1" t="s">
        <v>139</v>
      </c>
      <c r="D26" s="1">
        <v>55</v>
      </c>
      <c r="E26" s="1" t="s">
        <v>181</v>
      </c>
      <c r="F26" s="1">
        <v>24</v>
      </c>
      <c r="G26" s="1" t="s">
        <v>182</v>
      </c>
      <c r="H26" s="1"/>
      <c r="I26" s="1" t="s">
        <v>142</v>
      </c>
      <c r="J26" s="1" t="s">
        <v>183</v>
      </c>
      <c r="K26" s="1" t="s">
        <v>73</v>
      </c>
      <c r="L26" s="1" t="s">
        <v>266</v>
      </c>
      <c r="M26" s="1"/>
      <c r="N26" s="1"/>
      <c r="O26" s="1"/>
      <c r="P26" s="1"/>
      <c r="Q26" s="1"/>
      <c r="R26" s="4" t="str">
        <f t="shared" si="0"/>
        <v>TechnicalRevised</v>
      </c>
      <c r="S26" s="4" t="str">
        <f t="shared" si="1"/>
        <v>Revised</v>
      </c>
      <c r="T26" s="4" t="str">
        <f t="shared" si="2"/>
        <v>Revised</v>
      </c>
      <c r="U26" s="1"/>
      <c r="V26" s="104">
        <v>39392</v>
      </c>
      <c r="W26" s="1" t="s">
        <v>172</v>
      </c>
      <c r="X26" s="1"/>
    </row>
    <row r="27" spans="1:24" customFormat="1" ht="60">
      <c r="A27" s="1">
        <v>26</v>
      </c>
      <c r="B27" s="1" t="s">
        <v>168</v>
      </c>
      <c r="C27" s="1" t="s">
        <v>15</v>
      </c>
      <c r="D27" s="1">
        <v>44</v>
      </c>
      <c r="E27" s="1" t="s">
        <v>178</v>
      </c>
      <c r="F27" s="1">
        <v>40</v>
      </c>
      <c r="G27" s="1" t="s">
        <v>179</v>
      </c>
      <c r="H27" s="1"/>
      <c r="I27" s="1" t="s">
        <v>142</v>
      </c>
      <c r="J27" s="1" t="s">
        <v>180</v>
      </c>
      <c r="K27" s="1" t="s">
        <v>72</v>
      </c>
      <c r="L27" s="1"/>
      <c r="M27" s="1"/>
      <c r="N27" s="1"/>
      <c r="O27" s="1"/>
      <c r="P27" s="1"/>
      <c r="Q27" s="1"/>
      <c r="R27" s="4" t="str">
        <f t="shared" si="0"/>
        <v>EditorialAccepted</v>
      </c>
      <c r="S27" s="4" t="str">
        <f t="shared" si="1"/>
        <v>Accepted</v>
      </c>
      <c r="T27" s="4" t="str">
        <f t="shared" si="2"/>
        <v>Accepted</v>
      </c>
      <c r="U27" s="1"/>
      <c r="V27" s="104">
        <v>39392</v>
      </c>
      <c r="W27" s="1" t="s">
        <v>172</v>
      </c>
      <c r="X27" s="1"/>
    </row>
    <row r="28" spans="1:24" customFormat="1" ht="90">
      <c r="A28" s="1">
        <v>27</v>
      </c>
      <c r="B28" s="1" t="s">
        <v>168</v>
      </c>
      <c r="C28" s="1" t="s">
        <v>15</v>
      </c>
      <c r="D28" s="1">
        <v>5</v>
      </c>
      <c r="E28" s="1">
        <v>3.1</v>
      </c>
      <c r="F28" s="1">
        <v>19</v>
      </c>
      <c r="G28" s="1" t="s">
        <v>176</v>
      </c>
      <c r="H28" s="1"/>
      <c r="I28" s="1" t="s">
        <v>142</v>
      </c>
      <c r="J28" s="1" t="s">
        <v>177</v>
      </c>
      <c r="K28" s="1" t="s">
        <v>73</v>
      </c>
      <c r="L28" s="1" t="s">
        <v>271</v>
      </c>
      <c r="M28" s="1"/>
      <c r="N28" s="1"/>
      <c r="O28" s="1"/>
      <c r="P28" s="1"/>
      <c r="Q28" s="1" t="s">
        <v>82</v>
      </c>
      <c r="R28" s="4" t="str">
        <f t="shared" si="0"/>
        <v>EditorialRevised</v>
      </c>
      <c r="S28" s="4" t="str">
        <f t="shared" si="1"/>
        <v>Revised</v>
      </c>
      <c r="T28" s="4" t="str">
        <f t="shared" si="2"/>
        <v>Monique BrownRevised</v>
      </c>
      <c r="U28" s="1"/>
      <c r="V28" s="104"/>
      <c r="W28" s="1" t="s">
        <v>172</v>
      </c>
      <c r="X28" s="1"/>
    </row>
    <row r="29" spans="1:24" customFormat="1" ht="75">
      <c r="A29" s="1">
        <v>28</v>
      </c>
      <c r="B29" s="1" t="s">
        <v>168</v>
      </c>
      <c r="C29" s="1" t="s">
        <v>15</v>
      </c>
      <c r="D29" s="1">
        <v>77</v>
      </c>
      <c r="E29" s="1" t="s">
        <v>173</v>
      </c>
      <c r="F29" s="1">
        <v>45</v>
      </c>
      <c r="G29" s="1" t="s">
        <v>174</v>
      </c>
      <c r="H29" s="1"/>
      <c r="I29" s="1" t="s">
        <v>142</v>
      </c>
      <c r="J29" s="1" t="s">
        <v>175</v>
      </c>
      <c r="K29" s="1" t="s">
        <v>72</v>
      </c>
      <c r="L29" s="1"/>
      <c r="M29" s="1"/>
      <c r="N29" s="1"/>
      <c r="O29" s="1"/>
      <c r="P29" s="1"/>
      <c r="Q29" s="1"/>
      <c r="R29" s="4" t="str">
        <f t="shared" si="0"/>
        <v>EditorialAccepted</v>
      </c>
      <c r="S29" s="4" t="str">
        <f t="shared" si="1"/>
        <v>Accepted</v>
      </c>
      <c r="T29" s="4" t="str">
        <f t="shared" si="2"/>
        <v>Accepted</v>
      </c>
      <c r="U29" s="1"/>
      <c r="V29" s="104">
        <v>39392</v>
      </c>
      <c r="W29" s="1" t="s">
        <v>172</v>
      </c>
      <c r="X29" s="1"/>
    </row>
    <row r="30" spans="1:24" customFormat="1" ht="240">
      <c r="A30" s="1">
        <v>29</v>
      </c>
      <c r="B30" s="1" t="s">
        <v>168</v>
      </c>
      <c r="C30" s="1" t="s">
        <v>15</v>
      </c>
      <c r="D30" s="1">
        <v>63</v>
      </c>
      <c r="E30" s="1" t="s">
        <v>169</v>
      </c>
      <c r="F30" s="1">
        <v>11</v>
      </c>
      <c r="G30" s="1" t="s">
        <v>170</v>
      </c>
      <c r="H30" s="1"/>
      <c r="I30" s="1" t="s">
        <v>142</v>
      </c>
      <c r="J30" s="1" t="s">
        <v>171</v>
      </c>
      <c r="K30" s="1" t="s">
        <v>72</v>
      </c>
      <c r="L30" s="1"/>
      <c r="M30" s="1"/>
      <c r="N30" s="1"/>
      <c r="O30" s="1"/>
      <c r="P30" s="1"/>
      <c r="Q30" s="1"/>
      <c r="R30" s="4" t="str">
        <f t="shared" si="0"/>
        <v>EditorialAccepted</v>
      </c>
      <c r="S30" s="4" t="str">
        <f t="shared" si="1"/>
        <v>Accepted</v>
      </c>
      <c r="T30" s="4" t="str">
        <f t="shared" si="2"/>
        <v>Accepted</v>
      </c>
      <c r="U30" s="1"/>
      <c r="V30" s="104">
        <v>39392</v>
      </c>
      <c r="W30" s="1" t="s">
        <v>172</v>
      </c>
      <c r="X30" s="1"/>
    </row>
    <row r="31" spans="1:24" customFormat="1" ht="255">
      <c r="A31" s="1">
        <v>30</v>
      </c>
      <c r="B31" s="1" t="s">
        <v>163</v>
      </c>
      <c r="C31" s="1" t="s">
        <v>139</v>
      </c>
      <c r="D31" s="1">
        <v>57</v>
      </c>
      <c r="E31" s="1" t="s">
        <v>164</v>
      </c>
      <c r="F31" s="1">
        <v>49</v>
      </c>
      <c r="G31" s="1" t="s">
        <v>165</v>
      </c>
      <c r="H31" s="1" t="s">
        <v>166</v>
      </c>
      <c r="I31" s="1" t="s">
        <v>142</v>
      </c>
      <c r="J31" s="1"/>
      <c r="K31" s="1" t="s">
        <v>74</v>
      </c>
      <c r="L31" s="1" t="s">
        <v>272</v>
      </c>
      <c r="M31" s="1"/>
      <c r="N31" s="1"/>
      <c r="O31" s="1"/>
      <c r="P31" s="1"/>
      <c r="Q31" s="1" t="s">
        <v>33</v>
      </c>
      <c r="R31" s="4" t="str">
        <f t="shared" si="0"/>
        <v>TechnicalRejected</v>
      </c>
      <c r="S31" s="4" t="str">
        <f t="shared" si="1"/>
        <v>Rejected</v>
      </c>
      <c r="T31" s="4" t="str">
        <f t="shared" si="2"/>
        <v>Phil BeecherRejected</v>
      </c>
      <c r="U31" s="1"/>
      <c r="V31" s="104"/>
      <c r="W31" s="1" t="s">
        <v>167</v>
      </c>
      <c r="X31" s="1"/>
    </row>
    <row r="32" spans="1:24" customFormat="1" ht="90">
      <c r="A32" s="1">
        <v>31</v>
      </c>
      <c r="B32" s="1" t="s">
        <v>158</v>
      </c>
      <c r="C32" s="1" t="s">
        <v>16</v>
      </c>
      <c r="D32" s="1">
        <v>5</v>
      </c>
      <c r="E32" s="1">
        <v>3.1</v>
      </c>
      <c r="F32" s="1">
        <v>19</v>
      </c>
      <c r="G32" s="1" t="s">
        <v>159</v>
      </c>
      <c r="H32" s="1"/>
      <c r="I32" s="1" t="s">
        <v>160</v>
      </c>
      <c r="J32" s="1" t="s">
        <v>161</v>
      </c>
      <c r="K32" s="1" t="s">
        <v>73</v>
      </c>
      <c r="L32" s="1" t="s">
        <v>271</v>
      </c>
      <c r="M32" s="1"/>
      <c r="N32" s="1"/>
      <c r="O32" s="1"/>
      <c r="P32" s="1"/>
      <c r="Q32" s="1" t="s">
        <v>82</v>
      </c>
      <c r="R32" s="4" t="str">
        <f t="shared" si="0"/>
        <v>GeneralRevised</v>
      </c>
      <c r="S32" s="4" t="str">
        <f t="shared" si="1"/>
        <v>Revised</v>
      </c>
      <c r="T32" s="4" t="str">
        <f t="shared" si="2"/>
        <v>Monique BrownRevised</v>
      </c>
      <c r="U32" s="1"/>
      <c r="V32" s="104">
        <v>39392</v>
      </c>
      <c r="W32" s="1" t="s">
        <v>162</v>
      </c>
      <c r="X32" s="1"/>
    </row>
    <row r="33" spans="1:24" customFormat="1" ht="409">
      <c r="A33" s="1">
        <v>32</v>
      </c>
      <c r="B33" s="1" t="s">
        <v>151</v>
      </c>
      <c r="C33" s="1" t="s">
        <v>15</v>
      </c>
      <c r="D33" s="1">
        <v>25</v>
      </c>
      <c r="E33" s="1" t="s">
        <v>155</v>
      </c>
      <c r="F33" s="1">
        <v>47</v>
      </c>
      <c r="G33" s="1" t="s">
        <v>156</v>
      </c>
      <c r="H33" s="1"/>
      <c r="I33" s="1" t="s">
        <v>142</v>
      </c>
      <c r="J33" s="1" t="s">
        <v>157</v>
      </c>
      <c r="K33" s="1" t="s">
        <v>73</v>
      </c>
      <c r="L33" s="1" t="s">
        <v>254</v>
      </c>
      <c r="M33" s="1"/>
      <c r="N33" s="1"/>
      <c r="O33" s="1"/>
      <c r="P33" s="1"/>
      <c r="Q33" s="1" t="s">
        <v>112</v>
      </c>
      <c r="R33" s="4" t="str">
        <f t="shared" si="0"/>
        <v>EditorialRevised</v>
      </c>
      <c r="S33" s="4" t="str">
        <f t="shared" si="1"/>
        <v>Revised</v>
      </c>
      <c r="T33" s="4" t="str">
        <f t="shared" si="2"/>
        <v>Chin Sean SumRevised</v>
      </c>
      <c r="U33" s="1"/>
      <c r="V33" s="105">
        <v>39389</v>
      </c>
      <c r="W33" s="1" t="s">
        <v>154</v>
      </c>
      <c r="X33" s="1"/>
    </row>
    <row r="34" spans="1:24" customFormat="1" ht="384" customHeight="1">
      <c r="A34" s="1">
        <v>33</v>
      </c>
      <c r="B34" s="1" t="s">
        <v>151</v>
      </c>
      <c r="C34" s="1" t="s">
        <v>15</v>
      </c>
      <c r="D34" s="1">
        <v>12</v>
      </c>
      <c r="E34" s="1">
        <v>5</v>
      </c>
      <c r="F34" s="1">
        <v>26</v>
      </c>
      <c r="G34" s="1" t="s">
        <v>152</v>
      </c>
      <c r="H34" s="1"/>
      <c r="I34" s="1" t="s">
        <v>142</v>
      </c>
      <c r="J34" s="1" t="s">
        <v>153</v>
      </c>
      <c r="K34" s="1" t="s">
        <v>73</v>
      </c>
      <c r="L34" s="1" t="s">
        <v>255</v>
      </c>
      <c r="M34" s="1"/>
      <c r="N34" s="1"/>
      <c r="O34" s="1"/>
      <c r="P34" s="1"/>
      <c r="Q34" s="1" t="s">
        <v>112</v>
      </c>
      <c r="R34" s="4" t="str">
        <f t="shared" si="0"/>
        <v>EditorialRevised</v>
      </c>
      <c r="S34" s="4" t="str">
        <f t="shared" si="1"/>
        <v>Revised</v>
      </c>
      <c r="T34" s="4" t="str">
        <f t="shared" si="2"/>
        <v>Chin Sean SumRevised</v>
      </c>
      <c r="U34" s="1"/>
      <c r="V34" s="105">
        <v>39389</v>
      </c>
      <c r="W34" s="1" t="s">
        <v>154</v>
      </c>
      <c r="X34" s="1"/>
    </row>
    <row r="35" spans="1:24" customFormat="1" ht="75">
      <c r="A35" s="1">
        <v>34</v>
      </c>
      <c r="B35" s="1" t="s">
        <v>145</v>
      </c>
      <c r="C35" s="1" t="s">
        <v>15</v>
      </c>
      <c r="D35" s="1">
        <v>0</v>
      </c>
      <c r="E35" s="1"/>
      <c r="F35" s="1">
        <v>15</v>
      </c>
      <c r="G35" s="1" t="s">
        <v>149</v>
      </c>
      <c r="H35" s="1"/>
      <c r="I35" s="1" t="s">
        <v>142</v>
      </c>
      <c r="J35" s="1" t="s">
        <v>150</v>
      </c>
      <c r="K35" s="1" t="s">
        <v>72</v>
      </c>
      <c r="L35" s="1"/>
      <c r="M35" s="1"/>
      <c r="N35" s="1"/>
      <c r="O35" s="1"/>
      <c r="P35" s="1" t="s">
        <v>16</v>
      </c>
      <c r="Q35" s="1" t="s">
        <v>33</v>
      </c>
      <c r="R35" s="4" t="str">
        <f t="shared" si="0"/>
        <v>EditorialAccepted</v>
      </c>
      <c r="S35" s="4" t="str">
        <f t="shared" si="1"/>
        <v>GeneralAccepted</v>
      </c>
      <c r="T35" s="4" t="str">
        <f t="shared" si="2"/>
        <v>Phil BeecherAccepted</v>
      </c>
      <c r="U35" s="1"/>
      <c r="V35" s="104">
        <v>39386</v>
      </c>
      <c r="W35" s="1" t="s">
        <v>148</v>
      </c>
      <c r="X35" s="1"/>
    </row>
    <row r="36" spans="1:24" customFormat="1" ht="75">
      <c r="A36" s="1">
        <v>35</v>
      </c>
      <c r="B36" s="1" t="s">
        <v>145</v>
      </c>
      <c r="C36" s="1" t="s">
        <v>15</v>
      </c>
      <c r="D36" s="1">
        <v>3</v>
      </c>
      <c r="E36" s="1"/>
      <c r="F36" s="1">
        <v>15</v>
      </c>
      <c r="G36" s="1" t="s">
        <v>146</v>
      </c>
      <c r="H36" s="1"/>
      <c r="I36" s="1" t="s">
        <v>142</v>
      </c>
      <c r="J36" s="1" t="s">
        <v>147</v>
      </c>
      <c r="K36" s="1" t="s">
        <v>72</v>
      </c>
      <c r="L36" s="1"/>
      <c r="M36" s="1"/>
      <c r="N36" s="1"/>
      <c r="O36" s="1"/>
      <c r="P36" s="1"/>
      <c r="Q36" s="1"/>
      <c r="R36" s="4" t="str">
        <f t="shared" si="0"/>
        <v>EditorialAccepted</v>
      </c>
      <c r="S36" s="4" t="str">
        <f t="shared" si="1"/>
        <v>Accepted</v>
      </c>
      <c r="T36" s="4" t="str">
        <f t="shared" si="2"/>
        <v>Accepted</v>
      </c>
      <c r="U36" s="1"/>
      <c r="V36" s="104">
        <v>39392</v>
      </c>
      <c r="W36" s="1" t="s">
        <v>148</v>
      </c>
      <c r="X36" s="1"/>
    </row>
    <row r="37" spans="1:24" customFormat="1" ht="409">
      <c r="A37" s="1">
        <v>36</v>
      </c>
      <c r="B37" s="1" t="s">
        <v>138</v>
      </c>
      <c r="C37" s="1" t="s">
        <v>139</v>
      </c>
      <c r="D37" s="1">
        <v>131</v>
      </c>
      <c r="E37" s="1" t="s">
        <v>140</v>
      </c>
      <c r="F37" s="1">
        <v>10</v>
      </c>
      <c r="G37" s="1" t="s">
        <v>141</v>
      </c>
      <c r="H37" s="1"/>
      <c r="I37" s="1" t="s">
        <v>142</v>
      </c>
      <c r="J37" s="1" t="s">
        <v>143</v>
      </c>
      <c r="K37" s="1" t="s">
        <v>77</v>
      </c>
      <c r="L37" s="1"/>
      <c r="M37" s="1"/>
      <c r="N37" s="1"/>
      <c r="O37" s="1"/>
      <c r="P37" s="1"/>
      <c r="Q37" s="1" t="s">
        <v>98</v>
      </c>
      <c r="R37" s="4" t="str">
        <f t="shared" si="0"/>
        <v>TechnicalWIP</v>
      </c>
      <c r="S37" s="4" t="str">
        <f t="shared" si="1"/>
        <v>WIP</v>
      </c>
      <c r="T37" s="4" t="str">
        <f t="shared" si="2"/>
        <v>Daniel PopaWIP</v>
      </c>
      <c r="U37" s="1"/>
      <c r="V37" s="104"/>
      <c r="W37" s="1" t="s">
        <v>144</v>
      </c>
      <c r="X37" s="1"/>
    </row>
    <row r="38" spans="1:24" s="80" customFormat="1">
      <c r="G38" s="82"/>
      <c r="J38" s="82"/>
      <c r="K38" s="4"/>
      <c r="L38" s="82"/>
      <c r="P38" s="96"/>
      <c r="Q38" s="96"/>
      <c r="V38" s="5"/>
    </row>
    <row r="39" spans="1:24">
      <c r="K39" s="77"/>
      <c r="L39" s="82"/>
      <c r="V39" s="5"/>
    </row>
    <row r="40" spans="1:24">
      <c r="K40" s="77"/>
      <c r="L40" s="83"/>
      <c r="V40" s="5"/>
    </row>
    <row r="41" spans="1:24">
      <c r="K41" s="77"/>
      <c r="V41" s="5"/>
    </row>
    <row r="42" spans="1:24">
      <c r="K42" s="77"/>
      <c r="L42" s="83"/>
      <c r="V42" s="5"/>
    </row>
    <row r="43" spans="1:24">
      <c r="L43" s="79"/>
      <c r="P43" s="38"/>
      <c r="V43" s="5"/>
    </row>
    <row r="44" spans="1:24">
      <c r="L44" s="82"/>
      <c r="P44" s="38"/>
      <c r="V44" s="5"/>
    </row>
    <row r="45" spans="1:24">
      <c r="L45" s="98"/>
      <c r="V45" s="5"/>
    </row>
    <row r="46" spans="1:24">
      <c r="L46" s="99"/>
      <c r="V46" s="5"/>
    </row>
    <row r="47" spans="1:24">
      <c r="K47" s="77"/>
      <c r="L47" s="98"/>
      <c r="V47" s="5"/>
    </row>
    <row r="48" spans="1:24">
      <c r="K48" s="77"/>
      <c r="L48" s="98"/>
      <c r="V48" s="5"/>
    </row>
    <row r="49" spans="1:16378">
      <c r="L49" s="79"/>
      <c r="P49" s="38"/>
      <c r="V49" s="5"/>
    </row>
    <row r="50" spans="1:16378">
      <c r="L50" s="98"/>
      <c r="V50" s="5"/>
    </row>
    <row r="51" spans="1:16378">
      <c r="L51" s="79"/>
      <c r="P51" s="38"/>
      <c r="V51" s="5"/>
    </row>
    <row r="52" spans="1:16378">
      <c r="L52" s="83"/>
      <c r="V52" s="5"/>
    </row>
    <row r="53" spans="1:16378">
      <c r="L53" s="87"/>
      <c r="V53" s="5"/>
    </row>
    <row r="54" spans="1:16378">
      <c r="A54" s="80"/>
      <c r="B54" s="80"/>
      <c r="C54" s="80"/>
      <c r="D54" s="80"/>
      <c r="E54" s="80"/>
      <c r="F54" s="80"/>
      <c r="G54" s="82"/>
      <c r="J54" s="82"/>
      <c r="L54" s="82"/>
      <c r="P54" s="95"/>
      <c r="Q54" s="96"/>
      <c r="V54" s="5"/>
    </row>
    <row r="55" spans="1:16378">
      <c r="L55" s="79"/>
      <c r="P55" s="38"/>
      <c r="V55" s="5"/>
    </row>
    <row r="56" spans="1:16378">
      <c r="P56" s="38"/>
      <c r="V56" s="5"/>
    </row>
    <row r="57" spans="1:16378">
      <c r="P57" s="38"/>
      <c r="V57" s="5"/>
    </row>
    <row r="58" spans="1:16378" s="19" customFormat="1">
      <c r="A58" s="4"/>
      <c r="B58" s="4"/>
      <c r="C58" s="4"/>
      <c r="D58" s="4"/>
      <c r="E58" s="4"/>
      <c r="F58" s="4"/>
      <c r="G58" s="1"/>
      <c r="H58" s="4"/>
      <c r="I58" s="1"/>
      <c r="J58" s="1"/>
      <c r="K58" s="77"/>
      <c r="L58" s="1"/>
      <c r="M58" s="4"/>
      <c r="N58" s="4"/>
      <c r="O58" s="4"/>
      <c r="P58" s="34"/>
      <c r="Q58" s="38"/>
      <c r="R58" s="4"/>
      <c r="S58" s="4"/>
      <c r="T58" s="4"/>
      <c r="U58" s="4"/>
      <c r="V58" s="5"/>
      <c r="W58" s="4"/>
      <c r="X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c r="L59" s="82"/>
      <c r="P59" s="38"/>
      <c r="V59" s="5"/>
    </row>
    <row r="60" spans="1:16378">
      <c r="L60" s="82"/>
      <c r="P60" s="38"/>
      <c r="V60" s="5"/>
    </row>
    <row r="61" spans="1:16378">
      <c r="L61" s="79"/>
      <c r="P61" s="38"/>
      <c r="V61" s="5"/>
    </row>
    <row r="62" spans="1:16378">
      <c r="L62" s="79"/>
      <c r="P62" s="38"/>
      <c r="V62" s="5"/>
    </row>
    <row r="63" spans="1:16378">
      <c r="L63" s="79"/>
      <c r="P63" s="38"/>
      <c r="V63" s="5"/>
    </row>
    <row r="64" spans="1:16378">
      <c r="L64" s="4"/>
      <c r="P64" s="38"/>
      <c r="V64" s="5"/>
    </row>
    <row r="65" spans="8:22">
      <c r="L65" s="82"/>
      <c r="P65" s="38"/>
      <c r="V65" s="5"/>
    </row>
    <row r="66" spans="8:22">
      <c r="K66" s="77"/>
      <c r="L66" s="82"/>
      <c r="P66" s="38"/>
      <c r="V66" s="5"/>
    </row>
    <row r="67" spans="8:22">
      <c r="L67" s="4"/>
      <c r="P67" s="38"/>
      <c r="V67" s="5"/>
    </row>
    <row r="68" spans="8:22">
      <c r="K68" s="77"/>
      <c r="Q68" s="34"/>
      <c r="V68" s="5"/>
    </row>
    <row r="69" spans="8:22">
      <c r="K69" s="77"/>
      <c r="Q69" s="34"/>
      <c r="V69" s="5"/>
    </row>
    <row r="70" spans="8:22">
      <c r="K70" s="77"/>
      <c r="Q70" s="34"/>
      <c r="V70" s="5"/>
    </row>
    <row r="71" spans="8:22">
      <c r="K71" s="77"/>
      <c r="Q71" s="34"/>
      <c r="V71" s="5"/>
    </row>
    <row r="72" spans="8:22">
      <c r="L72" s="4"/>
      <c r="Q72" s="34"/>
      <c r="V72" s="5"/>
    </row>
    <row r="73" spans="8:22">
      <c r="L73" s="4"/>
      <c r="Q73" s="34"/>
      <c r="V73" s="5"/>
    </row>
    <row r="74" spans="8:22">
      <c r="L74" s="4"/>
      <c r="Q74" s="34"/>
      <c r="V74" s="5"/>
    </row>
    <row r="75" spans="8:22">
      <c r="L75" s="4"/>
      <c r="Q75" s="34"/>
      <c r="V75" s="5"/>
    </row>
    <row r="76" spans="8:22">
      <c r="K76" s="77"/>
      <c r="Q76" s="34"/>
      <c r="V76" s="5"/>
    </row>
    <row r="77" spans="8:22">
      <c r="H77" s="31"/>
      <c r="K77" s="77"/>
      <c r="Q77" s="34"/>
      <c r="V77" s="5"/>
    </row>
    <row r="78" spans="8:22">
      <c r="K78" s="77"/>
      <c r="L78" s="78"/>
      <c r="Q78" s="34"/>
      <c r="V78" s="5"/>
    </row>
    <row r="79" spans="8:22">
      <c r="K79" s="77"/>
      <c r="L79" s="78"/>
      <c r="Q79" s="34"/>
      <c r="V79" s="5"/>
    </row>
    <row r="80" spans="8:22">
      <c r="L80" s="4"/>
      <c r="Q80" s="34"/>
      <c r="V80" s="5"/>
    </row>
    <row r="81" spans="11:22">
      <c r="L81" s="4"/>
      <c r="Q81" s="34"/>
      <c r="V81" s="5"/>
    </row>
    <row r="82" spans="11:22">
      <c r="K82" s="77"/>
      <c r="L82" s="82"/>
      <c r="P82" s="38"/>
      <c r="V82" s="5"/>
    </row>
    <row r="83" spans="11:22">
      <c r="K83" s="77"/>
      <c r="L83" s="79"/>
      <c r="V83" s="5"/>
    </row>
    <row r="84" spans="11:22">
      <c r="K84" s="77"/>
      <c r="L84" s="90"/>
      <c r="P84" s="38"/>
      <c r="V84" s="5"/>
    </row>
    <row r="85" spans="11:22">
      <c r="K85" s="77"/>
      <c r="L85" s="90"/>
      <c r="P85" s="38"/>
      <c r="V85" s="5"/>
    </row>
    <row r="86" spans="11:22">
      <c r="K86" s="77"/>
      <c r="L86" s="79"/>
      <c r="V86" s="5"/>
    </row>
    <row r="87" spans="11:22">
      <c r="K87" s="77"/>
      <c r="L87" s="79"/>
      <c r="V87" s="5"/>
    </row>
    <row r="88" spans="11:22">
      <c r="V88" s="5"/>
    </row>
    <row r="89" spans="11:22">
      <c r="K89" s="77"/>
      <c r="L89" s="79"/>
      <c r="V89" s="5"/>
    </row>
    <row r="90" spans="11:22">
      <c r="K90" s="77"/>
      <c r="L90" s="79"/>
      <c r="V90" s="5"/>
    </row>
    <row r="91" spans="11:22">
      <c r="K91" s="77"/>
      <c r="L91" s="79"/>
      <c r="V91" s="5"/>
    </row>
    <row r="92" spans="11:22">
      <c r="K92" s="77"/>
      <c r="L92" s="90"/>
      <c r="V92" s="5"/>
    </row>
    <row r="93" spans="11:22">
      <c r="K93" s="77"/>
      <c r="V93" s="5"/>
    </row>
    <row r="94" spans="11:22">
      <c r="L94" s="79"/>
      <c r="V94" s="5"/>
    </row>
    <row r="95" spans="11:22">
      <c r="K95" s="77"/>
      <c r="L95" s="79"/>
      <c r="V95" s="5"/>
    </row>
    <row r="96" spans="11:22">
      <c r="L96" s="4"/>
      <c r="V96" s="5"/>
    </row>
    <row r="97" spans="11:22">
      <c r="K97" s="77"/>
      <c r="L97" s="79"/>
      <c r="V97" s="5"/>
    </row>
    <row r="98" spans="11:22">
      <c r="K98" s="77"/>
      <c r="L98" s="90"/>
      <c r="V98" s="5"/>
    </row>
    <row r="99" spans="11:22">
      <c r="K99" s="77"/>
      <c r="L99" s="90"/>
      <c r="V99" s="5"/>
    </row>
    <row r="100" spans="11:22">
      <c r="L100" s="4"/>
      <c r="V100" s="5"/>
    </row>
    <row r="101" spans="11:22">
      <c r="K101" s="77"/>
      <c r="V101" s="5"/>
    </row>
    <row r="102" spans="11:22">
      <c r="K102" s="77"/>
      <c r="L102" s="79"/>
      <c r="P102" s="38"/>
      <c r="V102" s="5"/>
    </row>
    <row r="103" spans="11:22">
      <c r="K103" s="77"/>
      <c r="L103" s="79"/>
      <c r="P103" s="38"/>
      <c r="V103" s="5"/>
    </row>
    <row r="104" spans="11:22">
      <c r="K104" s="77"/>
      <c r="V104" s="5"/>
    </row>
    <row r="105" spans="11:22">
      <c r="K105" s="77"/>
      <c r="V105" s="5"/>
    </row>
    <row r="106" spans="11:22">
      <c r="K106" s="77"/>
      <c r="V106" s="5"/>
    </row>
    <row r="107" spans="11:22">
      <c r="K107" s="77"/>
      <c r="V107" s="5"/>
    </row>
    <row r="108" spans="11:22">
      <c r="L108" s="79"/>
      <c r="V108" s="5"/>
    </row>
    <row r="109" spans="11:22">
      <c r="K109" s="77"/>
      <c r="P109" s="38"/>
      <c r="V109" s="5"/>
    </row>
    <row r="110" spans="11:22">
      <c r="K110" s="77"/>
      <c r="L110" s="84"/>
      <c r="V110" s="5"/>
    </row>
    <row r="111" spans="11:22">
      <c r="L111" s="4"/>
      <c r="V111" s="5"/>
    </row>
    <row r="112" spans="11:22">
      <c r="L112" s="4"/>
      <c r="P112" s="38"/>
      <c r="V112" s="5"/>
    </row>
    <row r="113" spans="11:22">
      <c r="K113" s="77"/>
      <c r="L113" s="79"/>
      <c r="P113" s="38"/>
      <c r="V113" s="5"/>
    </row>
    <row r="114" spans="11:22">
      <c r="L114" s="79"/>
      <c r="P114" s="38"/>
      <c r="V114" s="5"/>
    </row>
    <row r="115" spans="11:22">
      <c r="L115" s="79"/>
      <c r="V115" s="5"/>
    </row>
    <row r="116" spans="11:22">
      <c r="K116" s="77"/>
      <c r="L116" s="79"/>
      <c r="V116" s="5"/>
    </row>
    <row r="117" spans="11:22">
      <c r="L117" s="79"/>
      <c r="P117" s="38"/>
      <c r="V117" s="5"/>
    </row>
    <row r="118" spans="11:22">
      <c r="K118" s="77"/>
      <c r="L118" s="90"/>
      <c r="P118" s="38"/>
      <c r="V118" s="5"/>
    </row>
    <row r="119" spans="11:22">
      <c r="L119" s="4"/>
      <c r="V119" s="5"/>
    </row>
    <row r="120" spans="11:22">
      <c r="L120" s="4"/>
      <c r="P120" s="38"/>
      <c r="V120" s="5"/>
    </row>
    <row r="121" spans="11:22">
      <c r="K121" s="77"/>
      <c r="L121" s="79"/>
      <c r="V121" s="5"/>
    </row>
    <row r="122" spans="11:22">
      <c r="L122" s="79"/>
      <c r="V122" s="5"/>
    </row>
    <row r="123" spans="11:22">
      <c r="L123" s="4"/>
      <c r="P123" s="38"/>
      <c r="V123" s="5"/>
    </row>
    <row r="124" spans="11:22">
      <c r="L124" s="4"/>
      <c r="V124" s="5"/>
    </row>
    <row r="125" spans="11:22">
      <c r="K125" s="77"/>
      <c r="L125" s="82"/>
      <c r="P125" s="38"/>
      <c r="V125" s="5"/>
    </row>
    <row r="126" spans="11:22">
      <c r="K126" s="77"/>
      <c r="P126" s="38"/>
      <c r="V126" s="5"/>
    </row>
    <row r="127" spans="11:22">
      <c r="K127" s="77"/>
      <c r="L127" s="79"/>
      <c r="V127" s="5"/>
    </row>
    <row r="128" spans="11:22">
      <c r="L128" s="79"/>
      <c r="P128" s="38"/>
      <c r="V128" s="5"/>
    </row>
    <row r="129" spans="11:22">
      <c r="K129" s="77"/>
      <c r="P129" s="38"/>
      <c r="V129" s="5"/>
    </row>
    <row r="130" spans="11:22">
      <c r="K130" s="77"/>
      <c r="V130" s="5"/>
    </row>
    <row r="131" spans="11:22">
      <c r="K131" s="77"/>
      <c r="V131" s="5"/>
    </row>
    <row r="132" spans="11:22">
      <c r="K132" s="77"/>
      <c r="P132" s="38"/>
      <c r="V132" s="5"/>
    </row>
    <row r="133" spans="11:22">
      <c r="K133" s="77"/>
      <c r="P133" s="38"/>
      <c r="V133" s="5"/>
    </row>
    <row r="134" spans="11:22">
      <c r="K134" s="77"/>
      <c r="P134" s="38"/>
      <c r="V134" s="5"/>
    </row>
    <row r="135" spans="11:22">
      <c r="L135" s="79"/>
      <c r="P135" s="38"/>
      <c r="V135" s="5"/>
    </row>
    <row r="136" spans="11:22">
      <c r="L136" s="79"/>
      <c r="P136" s="38"/>
      <c r="V136" s="5"/>
    </row>
    <row r="137" spans="11:22">
      <c r="L137" s="79"/>
      <c r="P137" s="38"/>
      <c r="V137" s="5"/>
    </row>
    <row r="138" spans="11:22">
      <c r="K138" s="77"/>
      <c r="P138" s="38"/>
      <c r="V138" s="5"/>
    </row>
    <row r="139" spans="11:22">
      <c r="L139" s="79"/>
      <c r="P139" s="38"/>
      <c r="V139" s="5"/>
    </row>
    <row r="140" spans="11:22">
      <c r="L140" s="4"/>
      <c r="P140" s="38"/>
      <c r="V140" s="5"/>
    </row>
    <row r="141" spans="11:22">
      <c r="K141" s="77"/>
      <c r="L141" s="98"/>
      <c r="V141" s="5"/>
    </row>
    <row r="142" spans="11:22">
      <c r="L142" s="4"/>
      <c r="V142" s="5"/>
    </row>
    <row r="143" spans="11:22">
      <c r="L143" s="79"/>
      <c r="P143" s="38"/>
      <c r="V143" s="5"/>
    </row>
    <row r="144" spans="11:22">
      <c r="L144" s="79"/>
      <c r="P144" s="38"/>
      <c r="V144" s="5"/>
    </row>
    <row r="145" spans="11:22">
      <c r="K145" s="77"/>
      <c r="L145" s="88"/>
      <c r="V145" s="5"/>
    </row>
    <row r="146" spans="11:22">
      <c r="L146" s="79"/>
      <c r="P146" s="38"/>
      <c r="V146" s="5"/>
    </row>
    <row r="147" spans="11:22">
      <c r="L147" s="79"/>
      <c r="P147" s="38"/>
      <c r="V147" s="5"/>
    </row>
    <row r="148" spans="11:22">
      <c r="L148" s="79"/>
      <c r="P148" s="38"/>
      <c r="V148" s="5"/>
    </row>
    <row r="149" spans="11:22">
      <c r="K149" s="77"/>
      <c r="P149" s="38"/>
      <c r="V149" s="5"/>
    </row>
    <row r="150" spans="11:22">
      <c r="K150" s="77"/>
      <c r="L150" s="4"/>
      <c r="V150" s="5"/>
    </row>
    <row r="151" spans="11:22">
      <c r="K151" s="77"/>
      <c r="V151" s="5"/>
    </row>
    <row r="152" spans="11:22">
      <c r="K152" s="77"/>
      <c r="L152" s="4"/>
      <c r="V152" s="5"/>
    </row>
    <row r="153" spans="11:22">
      <c r="L153" s="4"/>
      <c r="V153" s="5"/>
    </row>
    <row r="154" spans="11:22">
      <c r="L154" s="4"/>
      <c r="P154" s="38"/>
      <c r="V154" s="5"/>
    </row>
    <row r="155" spans="11:22">
      <c r="K155" s="77"/>
      <c r="L155" s="97"/>
      <c r="P155" s="38"/>
      <c r="V155" s="5"/>
    </row>
    <row r="156" spans="11:22">
      <c r="K156" s="77"/>
      <c r="L156" s="97"/>
      <c r="P156" s="38"/>
      <c r="V156" s="5"/>
    </row>
    <row r="157" spans="11:22">
      <c r="L157" s="79"/>
      <c r="P157" s="38"/>
      <c r="V157" s="5"/>
    </row>
    <row r="158" spans="11:22">
      <c r="K158" s="77"/>
      <c r="L158" s="82"/>
      <c r="P158" s="38"/>
      <c r="V158" s="5"/>
    </row>
    <row r="159" spans="11:22">
      <c r="K159" s="77"/>
      <c r="P159" s="38"/>
      <c r="V159" s="5"/>
    </row>
    <row r="160" spans="11:22">
      <c r="L160" s="79"/>
      <c r="P160" s="38"/>
      <c r="V160" s="5"/>
    </row>
    <row r="161" spans="11:22">
      <c r="L161" s="82"/>
      <c r="P161" s="38"/>
      <c r="V161" s="5"/>
    </row>
    <row r="162" spans="11:22">
      <c r="K162" s="77"/>
      <c r="L162" s="82"/>
      <c r="P162" s="38"/>
      <c r="V162" s="5"/>
    </row>
    <row r="163" spans="11:22">
      <c r="L163" s="82"/>
      <c r="P163" s="38"/>
      <c r="V163" s="5"/>
    </row>
    <row r="164" spans="11:22">
      <c r="L164" s="79"/>
      <c r="P164" s="38"/>
      <c r="V164" s="5"/>
    </row>
    <row r="165" spans="11:22">
      <c r="L165" s="79"/>
      <c r="P165" s="38"/>
      <c r="V165" s="5"/>
    </row>
    <row r="166" spans="11:22">
      <c r="L166" s="79"/>
      <c r="P166" s="38"/>
      <c r="V166" s="5"/>
    </row>
    <row r="167" spans="11:22">
      <c r="L167" s="79"/>
      <c r="P167" s="38"/>
      <c r="V167" s="5"/>
    </row>
    <row r="168" spans="11:22">
      <c r="L168" s="79"/>
      <c r="P168" s="38"/>
      <c r="V168" s="5"/>
    </row>
    <row r="169" spans="11:22">
      <c r="K169" s="77"/>
      <c r="V169" s="5"/>
    </row>
    <row r="170" spans="11:22">
      <c r="L170" s="79"/>
      <c r="P170" s="38"/>
      <c r="V170" s="5"/>
    </row>
    <row r="171" spans="11:22">
      <c r="L171" s="79"/>
      <c r="P171" s="38"/>
      <c r="V171" s="5"/>
    </row>
    <row r="172" spans="11:22">
      <c r="K172" s="77"/>
      <c r="P172" s="38"/>
      <c r="V172" s="5"/>
    </row>
    <row r="173" spans="11:22">
      <c r="K173" s="77"/>
      <c r="P173" s="38"/>
      <c r="V173" s="5"/>
    </row>
    <row r="174" spans="11:22">
      <c r="L174" s="4"/>
      <c r="P174" s="38"/>
      <c r="V174" s="5"/>
    </row>
    <row r="175" spans="11:22">
      <c r="K175" s="77"/>
      <c r="L175" s="100"/>
      <c r="V175" s="5"/>
    </row>
    <row r="176" spans="11:22">
      <c r="K176" s="77"/>
      <c r="L176" s="82"/>
      <c r="V176" s="5"/>
    </row>
    <row r="177" spans="7:22">
      <c r="L177" s="83"/>
      <c r="V177" s="5"/>
    </row>
    <row r="178" spans="7:22">
      <c r="L178" s="82"/>
      <c r="V178" s="5"/>
    </row>
    <row r="179" spans="7:22">
      <c r="L179" s="82"/>
      <c r="V179" s="5"/>
    </row>
    <row r="180" spans="7:22">
      <c r="L180" s="79"/>
      <c r="V180" s="5"/>
    </row>
    <row r="181" spans="7:22">
      <c r="V181" s="5"/>
    </row>
    <row r="182" spans="7:22">
      <c r="L182" s="83"/>
      <c r="V182" s="5"/>
    </row>
    <row r="183" spans="7:22" s="80" customFormat="1">
      <c r="G183" s="82"/>
      <c r="H183" s="4"/>
      <c r="I183" s="4"/>
      <c r="J183" s="82"/>
      <c r="K183" s="77"/>
      <c r="L183" s="94"/>
      <c r="M183" s="4"/>
      <c r="N183" s="4"/>
      <c r="O183" s="4"/>
      <c r="P183" s="95"/>
      <c r="Q183" s="96"/>
      <c r="R183" s="4"/>
      <c r="S183" s="4"/>
      <c r="T183" s="4"/>
      <c r="V183" s="5"/>
    </row>
    <row r="184" spans="7:22">
      <c r="K184" s="77"/>
      <c r="V184" s="5"/>
    </row>
    <row r="185" spans="7:22">
      <c r="V185" s="5"/>
    </row>
    <row r="186" spans="7:22">
      <c r="V186" s="5"/>
    </row>
    <row r="187" spans="7:22">
      <c r="V187" s="5"/>
    </row>
    <row r="188" spans="7:22">
      <c r="V188" s="5"/>
    </row>
    <row r="189" spans="7:22">
      <c r="K189" s="77"/>
      <c r="L189" s="91"/>
      <c r="V189" s="5"/>
    </row>
    <row r="190" spans="7:22">
      <c r="K190" s="77"/>
      <c r="L190" s="78"/>
      <c r="Q190" s="34"/>
      <c r="V190" s="5"/>
    </row>
    <row r="191" spans="7:22">
      <c r="K191" s="77"/>
      <c r="L191" s="79"/>
      <c r="V191" s="5"/>
    </row>
    <row r="192" spans="7:22">
      <c r="L192" s="79"/>
      <c r="V192" s="5"/>
    </row>
    <row r="193" spans="1:16378">
      <c r="K193" s="77"/>
      <c r="L193" s="79"/>
      <c r="V193" s="5"/>
    </row>
    <row r="194" spans="1:16378">
      <c r="K194" s="77"/>
      <c r="L194" s="79"/>
      <c r="V194" s="5"/>
    </row>
    <row r="195" spans="1:16378" s="18" customFormat="1">
      <c r="A195" s="4"/>
      <c r="B195" s="4"/>
      <c r="C195" s="4"/>
      <c r="D195" s="4"/>
      <c r="E195" s="4"/>
      <c r="F195" s="4"/>
      <c r="G195" s="1"/>
      <c r="H195" s="4"/>
      <c r="I195" s="1"/>
      <c r="J195" s="20"/>
      <c r="K195" s="77"/>
      <c r="L195" s="1"/>
      <c r="M195" s="4"/>
      <c r="N195" s="4"/>
      <c r="O195" s="4"/>
      <c r="P195" s="34"/>
      <c r="Q195" s="38"/>
      <c r="R195" s="4"/>
      <c r="S195" s="4"/>
      <c r="T195" s="4"/>
      <c r="U195" s="4"/>
      <c r="V195" s="5"/>
      <c r="W195" s="4"/>
      <c r="X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c r="K196" s="77"/>
      <c r="V196" s="5"/>
    </row>
    <row r="197" spans="1:16378">
      <c r="K197" s="77"/>
      <c r="V197" s="5"/>
    </row>
    <row r="198" spans="1:16378">
      <c r="K198" s="77"/>
      <c r="Q198" s="34"/>
      <c r="V198" s="5"/>
    </row>
    <row r="199" spans="1:16378">
      <c r="K199" s="77"/>
      <c r="L199" s="82"/>
      <c r="V199" s="5"/>
    </row>
    <row r="200" spans="1:16378">
      <c r="K200" s="77"/>
      <c r="L200" s="79"/>
      <c r="P200" s="38"/>
      <c r="V200" s="5"/>
    </row>
    <row r="201" spans="1:16378">
      <c r="E201" s="5"/>
      <c r="K201" s="77"/>
      <c r="L201" s="79"/>
      <c r="V201" s="5"/>
    </row>
    <row r="202" spans="1:16378">
      <c r="E202" s="5"/>
      <c r="G202" s="2"/>
      <c r="K202" s="77"/>
      <c r="L202" s="79"/>
      <c r="V202" s="5"/>
    </row>
    <row r="203" spans="1:16378">
      <c r="L203" s="79"/>
      <c r="P203" s="38"/>
      <c r="V203" s="5"/>
    </row>
    <row r="204" spans="1:16378">
      <c r="K204" s="77"/>
      <c r="L204" s="89"/>
      <c r="V204" s="5"/>
    </row>
    <row r="205" spans="1:16378">
      <c r="L205" s="4"/>
      <c r="V205" s="5"/>
    </row>
    <row r="206" spans="1:16378">
      <c r="K206" s="77"/>
      <c r="L206" s="82"/>
      <c r="V206" s="5"/>
    </row>
    <row r="207" spans="1:16378">
      <c r="L207" s="78"/>
      <c r="V207" s="5"/>
    </row>
    <row r="208" spans="1:16378">
      <c r="Q208" s="34"/>
      <c r="V208" s="5"/>
    </row>
    <row r="209" spans="1:22">
      <c r="L209" s="78"/>
      <c r="V209" s="5"/>
    </row>
    <row r="210" spans="1:22">
      <c r="V210" s="5"/>
    </row>
    <row r="211" spans="1:22">
      <c r="K211" s="77"/>
      <c r="L211" s="82"/>
      <c r="V211" s="5"/>
    </row>
    <row r="212" spans="1:22">
      <c r="K212" s="77"/>
      <c r="L212" s="82"/>
      <c r="P212" s="38"/>
      <c r="V212" s="5"/>
    </row>
    <row r="213" spans="1:22" ht="162" customHeight="1">
      <c r="K213" s="77"/>
      <c r="V213" s="5"/>
    </row>
    <row r="214" spans="1:22">
      <c r="K214" s="77"/>
      <c r="V214" s="5"/>
    </row>
    <row r="215" spans="1:22">
      <c r="K215" s="77"/>
      <c r="V215" s="5"/>
    </row>
    <row r="216" spans="1:22">
      <c r="K216" s="77"/>
      <c r="V216" s="5"/>
    </row>
    <row r="217" spans="1:22">
      <c r="K217" s="77"/>
      <c r="P217" s="38"/>
      <c r="V217" s="5"/>
    </row>
    <row r="218" spans="1:22">
      <c r="P218" s="38"/>
      <c r="V218" s="5"/>
    </row>
    <row r="219" spans="1:22">
      <c r="V219" s="5"/>
    </row>
    <row r="220" spans="1:22">
      <c r="A220" s="80"/>
      <c r="B220" s="80"/>
      <c r="C220" s="80"/>
      <c r="D220" s="80"/>
      <c r="E220" s="80"/>
      <c r="F220" s="80"/>
      <c r="G220" s="82"/>
      <c r="H220" s="80"/>
      <c r="I220" s="80"/>
      <c r="J220" s="82"/>
      <c r="L220" s="82"/>
      <c r="M220" s="80"/>
      <c r="N220" s="80"/>
      <c r="O220" s="80"/>
      <c r="P220" s="95"/>
      <c r="Q220" s="96"/>
      <c r="V220" s="5"/>
    </row>
    <row r="221" spans="1:22">
      <c r="L221" s="79"/>
      <c r="V221" s="5"/>
    </row>
    <row r="222" spans="1:22">
      <c r="P222" s="38"/>
      <c r="V222" s="5"/>
    </row>
    <row r="223" spans="1:22">
      <c r="L223" s="89"/>
      <c r="V223" s="5"/>
    </row>
    <row r="224" spans="1:22">
      <c r="L224" s="93"/>
      <c r="V224" s="5"/>
    </row>
    <row r="225" spans="7:22">
      <c r="K225" s="77"/>
      <c r="L225" s="82"/>
      <c r="P225" s="38"/>
      <c r="V225" s="5"/>
    </row>
    <row r="226" spans="7:22">
      <c r="V226" s="5"/>
    </row>
    <row r="227" spans="7:22">
      <c r="K227" s="77"/>
      <c r="L227" s="82"/>
      <c r="P227" s="38"/>
      <c r="V227" s="5"/>
    </row>
    <row r="228" spans="7:22">
      <c r="L228" s="4"/>
      <c r="V228" s="5"/>
    </row>
    <row r="229" spans="7:22">
      <c r="L229" s="4"/>
      <c r="V229" s="5"/>
    </row>
    <row r="230" spans="7:22">
      <c r="L230" s="83"/>
      <c r="V230" s="5"/>
    </row>
    <row r="231" spans="7:22">
      <c r="K231" s="77"/>
      <c r="L231" s="98"/>
      <c r="V231" s="5"/>
    </row>
    <row r="232" spans="7:22">
      <c r="K232" s="77"/>
      <c r="L232" s="99"/>
      <c r="Q232" s="34"/>
      <c r="V232" s="5"/>
    </row>
    <row r="233" spans="7:22" s="80" customFormat="1">
      <c r="G233" s="82"/>
      <c r="H233" s="4"/>
      <c r="I233" s="4"/>
      <c r="J233" s="82"/>
      <c r="K233" s="77"/>
      <c r="L233" s="98"/>
      <c r="M233" s="4"/>
      <c r="N233" s="4"/>
      <c r="O233" s="4"/>
      <c r="P233" s="95"/>
      <c r="Q233" s="96"/>
      <c r="R233" s="4"/>
      <c r="S233" s="4"/>
      <c r="T233" s="4"/>
      <c r="V233" s="5"/>
    </row>
    <row r="234" spans="7:22">
      <c r="L234" s="99"/>
      <c r="V234" s="5"/>
    </row>
    <row r="235" spans="7:22">
      <c r="K235" s="77"/>
      <c r="L235" s="98"/>
      <c r="V235" s="5"/>
    </row>
    <row r="236" spans="7:22">
      <c r="L236" s="101"/>
      <c r="V236" s="5"/>
    </row>
    <row r="237" spans="7:22">
      <c r="K237" s="77"/>
      <c r="L237" s="98"/>
      <c r="V237" s="5"/>
    </row>
    <row r="238" spans="7:22">
      <c r="K238" s="77"/>
      <c r="V238" s="5"/>
    </row>
    <row r="239" spans="7:22">
      <c r="K239" s="77"/>
      <c r="V239" s="5"/>
    </row>
    <row r="240" spans="7:22" s="80" customFormat="1">
      <c r="G240" s="82"/>
      <c r="H240" s="4"/>
      <c r="I240" s="4"/>
      <c r="J240" s="82"/>
      <c r="K240" s="77"/>
      <c r="L240" s="82"/>
      <c r="M240" s="4"/>
      <c r="N240" s="4"/>
      <c r="O240" s="4"/>
      <c r="P240" s="95"/>
      <c r="Q240" s="96"/>
      <c r="R240" s="4"/>
      <c r="S240" s="4"/>
      <c r="T240" s="4"/>
      <c r="U240" s="82"/>
      <c r="V240" s="5"/>
    </row>
    <row r="241" spans="1:22">
      <c r="Q241" s="34"/>
      <c r="V241" s="5"/>
    </row>
    <row r="242" spans="1:22">
      <c r="L242" s="4"/>
      <c r="V242" s="5"/>
    </row>
    <row r="243" spans="1:22">
      <c r="L243" s="79"/>
      <c r="V243" s="5"/>
    </row>
    <row r="244" spans="1:22">
      <c r="L244" s="78"/>
      <c r="V244" s="5"/>
    </row>
    <row r="245" spans="1:22">
      <c r="L245" s="78"/>
      <c r="V245" s="5"/>
    </row>
    <row r="246" spans="1:22">
      <c r="L246" s="78"/>
      <c r="V246" s="5"/>
    </row>
    <row r="247" spans="1:22">
      <c r="K247" s="77"/>
      <c r="V247" s="5"/>
    </row>
    <row r="248" spans="1:22">
      <c r="L248" s="79"/>
      <c r="V248" s="5"/>
    </row>
    <row r="249" spans="1:22">
      <c r="L249" s="79"/>
      <c r="V249" s="5"/>
    </row>
    <row r="250" spans="1:22">
      <c r="L250" s="82"/>
      <c r="V250" s="5"/>
    </row>
    <row r="251" spans="1:22">
      <c r="A251" s="80"/>
      <c r="B251" s="80"/>
      <c r="C251" s="80"/>
      <c r="D251" s="80"/>
      <c r="E251" s="80"/>
      <c r="F251" s="80"/>
      <c r="G251" s="82"/>
      <c r="J251" s="82"/>
      <c r="L251" s="82"/>
      <c r="P251" s="95"/>
      <c r="Q251" s="96"/>
      <c r="V251" s="5"/>
    </row>
    <row r="252" spans="1:22">
      <c r="L252" s="82"/>
      <c r="V252" s="5"/>
    </row>
    <row r="253" spans="1:22">
      <c r="L253" s="85"/>
      <c r="V253" s="5"/>
    </row>
    <row r="254" spans="1:22">
      <c r="L254" s="98"/>
      <c r="V254" s="5"/>
    </row>
    <row r="255" spans="1:22" s="80" customFormat="1">
      <c r="G255" s="82"/>
      <c r="J255" s="82"/>
      <c r="K255" s="4"/>
      <c r="L255" s="98"/>
      <c r="P255" s="95"/>
      <c r="Q255" s="96"/>
      <c r="V255" s="5"/>
    </row>
    <row r="256" spans="1:22">
      <c r="L256" s="98"/>
      <c r="V256" s="5"/>
    </row>
    <row r="257" spans="1:22">
      <c r="V257" s="5"/>
    </row>
    <row r="258" spans="1:22">
      <c r="V258" s="5"/>
    </row>
    <row r="259" spans="1:22">
      <c r="A259" s="80"/>
      <c r="B259" s="80"/>
      <c r="C259" s="80"/>
      <c r="D259" s="80"/>
      <c r="E259" s="80"/>
      <c r="F259" s="80"/>
      <c r="G259" s="82"/>
      <c r="H259" s="80"/>
      <c r="I259" s="80"/>
      <c r="J259" s="82"/>
      <c r="L259" s="82"/>
      <c r="M259" s="80"/>
      <c r="N259" s="80"/>
      <c r="O259" s="80"/>
      <c r="P259" s="95"/>
      <c r="Q259" s="96"/>
      <c r="V259" s="5"/>
    </row>
    <row r="260" spans="1:22">
      <c r="V260" s="5"/>
    </row>
    <row r="261" spans="1:22">
      <c r="V261" s="5"/>
    </row>
    <row r="262" spans="1:22">
      <c r="V262" s="5"/>
    </row>
    <row r="263" spans="1:22">
      <c r="L263" s="90"/>
      <c r="V263" s="5"/>
    </row>
    <row r="264" spans="1:22">
      <c r="L264" s="4"/>
    </row>
    <row r="265" spans="1:22">
      <c r="V265" s="5"/>
    </row>
  </sheetData>
  <sheetProtection sort="0" autoFilter="0"/>
  <autoFilter ref="A1:X37"/>
  <sortState ref="A2:Y265">
    <sortCondition ref="A2:A265"/>
  </sortState>
  <phoneticPr fontId="21"/>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Summary!$G$17:$G$39</xm:f>
          </x14:formula1>
          <xm:sqref>P2:P263</xm:sqref>
        </x14:dataValidation>
        <x14:dataValidation type="list" allowBlank="1" showInputMessage="1" showErrorMessage="1">
          <x14:formula1>
            <xm:f>Summary!$G$3:$G$8</xm:f>
          </x14:formula1>
          <xm:sqref>K122:K124 K59:K65 K80:K81 K111:K112 K117 K108 K153:K154 K100 K146:K148 K170:K171 K218:K224 K207:K210 K226 K205 K157 K248:K263 K160:K161 K128 K96 K135:K137 K119:K120 K228:K230 K234 K236 K241:K246 K163:K168 K174 K177:K182 K185:K188 K139:K140 K142:K144 K72:K75 K49:K57 K67 K203 K43:K46 K192 K114:K115 K88 K94 K2:K38</xm:sqref>
        </x14:dataValidation>
        <x14:dataValidation type="list" allowBlank="1" showInputMessage="1" showErrorMessage="1">
          <x14:formula1>
            <xm:f>Summary!$A$17:$A$60</xm:f>
          </x14:formula1>
          <xm:sqref>Q2:Q263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workbookViewId="0">
      <selection activeCell="C60" sqref="C60:E61"/>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73" t="s">
        <v>60</v>
      </c>
      <c r="B2" s="65">
        <f>COUNTIF(Comments!C2:C263,"Technical")+COUNTIF(Comments!C2:C263,"General")</f>
        <v>15</v>
      </c>
      <c r="C2" s="40"/>
      <c r="D2" s="73" t="s">
        <v>15</v>
      </c>
      <c r="E2" s="65">
        <f>COUNTIF(Comments!C2:C263,"Editorial")</f>
        <v>21</v>
      </c>
      <c r="F2" s="40"/>
      <c r="G2" s="73" t="s">
        <v>61</v>
      </c>
      <c r="H2" s="65">
        <f t="shared" ref="H2:H8" si="0">B2+E2</f>
        <v>36</v>
      </c>
      <c r="J2" s="22"/>
    </row>
    <row r="3" spans="1:12">
      <c r="A3" s="54" t="s">
        <v>75</v>
      </c>
      <c r="B3" s="55">
        <f>COUNTIF(Comments!R2:R263,CONCATENATE("Technical",Summary!A3))+COUNTIF(Comments!R2:R263,CONCATENATE("General",Summary!A3))</f>
        <v>0</v>
      </c>
      <c r="C3" s="30"/>
      <c r="D3" s="54" t="s">
        <v>75</v>
      </c>
      <c r="E3" s="55">
        <f>COUNTIF(Comments!R2:R263,CONCATENATE("Editorial",Summary!A3))</f>
        <v>0</v>
      </c>
      <c r="F3" s="30"/>
      <c r="G3" s="54" t="s">
        <v>75</v>
      </c>
      <c r="H3" s="55">
        <f t="shared" si="0"/>
        <v>0</v>
      </c>
      <c r="J3" s="22"/>
    </row>
    <row r="4" spans="1:12">
      <c r="A4" s="54" t="s">
        <v>77</v>
      </c>
      <c r="B4" s="55">
        <f>COUNTIF(Comments!R2:R263,CONCATENATE("Technical",Summary!A4))+COUNTIF(Comments!R2:R263,CONCATENATE("General",Summary!A4))</f>
        <v>1</v>
      </c>
      <c r="C4" s="30"/>
      <c r="D4" s="54" t="s">
        <v>77</v>
      </c>
      <c r="E4" s="55">
        <f>COUNTIF(Comments!R2:R263,CONCATENATE("Editorial",Summary!A4))</f>
        <v>0</v>
      </c>
      <c r="F4" s="30"/>
      <c r="G4" s="54" t="s">
        <v>77</v>
      </c>
      <c r="H4" s="55">
        <f t="shared" si="0"/>
        <v>1</v>
      </c>
      <c r="J4" s="22"/>
    </row>
    <row r="5" spans="1:12">
      <c r="A5" s="54" t="s">
        <v>76</v>
      </c>
      <c r="B5" s="55">
        <f>COUNTIF(Comments!R2:R263,CONCATENATE("Technical",Summary!A5))+COUNTIF(Comments!R2:R263,CONCATENATE("General",Summary!A5))</f>
        <v>0</v>
      </c>
      <c r="C5" s="30"/>
      <c r="D5" s="54" t="s">
        <v>76</v>
      </c>
      <c r="E5" s="55">
        <f>COUNTIF(Comments!R2:R263,CONCATENATE("Editorial",Summary!A5))</f>
        <v>0</v>
      </c>
      <c r="F5" s="30"/>
      <c r="G5" s="54" t="s">
        <v>76</v>
      </c>
      <c r="H5" s="55">
        <f t="shared" si="0"/>
        <v>0</v>
      </c>
      <c r="J5" s="22"/>
    </row>
    <row r="6" spans="1:12">
      <c r="A6" s="44" t="s">
        <v>72</v>
      </c>
      <c r="B6" s="56">
        <f>COUNTIF(Comments!R2:R263,CONCATENATE("Technical",Summary!A6))+COUNTIF(Comments!R2:R263,CONCATENATE("General",Summary!A6))</f>
        <v>4</v>
      </c>
      <c r="C6" s="23"/>
      <c r="D6" s="44" t="s">
        <v>72</v>
      </c>
      <c r="E6" s="56">
        <f>COUNTIF(Comments!R2:R263,CONCATENATE("Editorial",Summary!A6))</f>
        <v>13</v>
      </c>
      <c r="F6" s="23"/>
      <c r="G6" s="44" t="s">
        <v>72</v>
      </c>
      <c r="H6" s="55">
        <f t="shared" si="0"/>
        <v>17</v>
      </c>
      <c r="J6" s="22"/>
    </row>
    <row r="7" spans="1:12">
      <c r="A7" s="44" t="s">
        <v>73</v>
      </c>
      <c r="B7" s="56">
        <f>COUNTIF(Comments!R2:R263,CONCATENATE("Technical",Summary!A7))+COUNTIF(Comments!R2:R263,CONCATENATE("General",Summary!A7))</f>
        <v>7</v>
      </c>
      <c r="C7" s="23"/>
      <c r="D7" s="44" t="s">
        <v>73</v>
      </c>
      <c r="E7" s="56">
        <f>COUNTIF(Comments!R2:R263,CONCATENATE("Editorial",Summary!A7))</f>
        <v>7</v>
      </c>
      <c r="F7" s="23"/>
      <c r="G7" s="44" t="s">
        <v>73</v>
      </c>
      <c r="H7" s="55">
        <f t="shared" si="0"/>
        <v>14</v>
      </c>
      <c r="J7" s="22"/>
    </row>
    <row r="8" spans="1:12">
      <c r="A8" s="44" t="s">
        <v>74</v>
      </c>
      <c r="B8" s="56">
        <f>COUNTIF(Comments!R2:R263,CONCATENATE("Technical",Summary!A8))+COUNTIF(Comments!R2:R263,CONCATENATE("General",Summary!A8))</f>
        <v>3</v>
      </c>
      <c r="C8" s="23"/>
      <c r="D8" s="44" t="s">
        <v>74</v>
      </c>
      <c r="E8" s="56">
        <f>COUNTIF(Comments!R2:R263,CONCATENATE("Editorial",Summary!A8))</f>
        <v>1</v>
      </c>
      <c r="F8" s="23"/>
      <c r="G8" s="44" t="s">
        <v>74</v>
      </c>
      <c r="H8" s="55">
        <f t="shared" si="0"/>
        <v>4</v>
      </c>
      <c r="J8" s="22"/>
    </row>
    <row r="9" spans="1:12">
      <c r="A9" s="44"/>
      <c r="B9" s="56"/>
      <c r="C9" s="23"/>
      <c r="D9" s="44"/>
      <c r="E9" s="56"/>
      <c r="F9" s="23"/>
      <c r="G9" s="44"/>
      <c r="H9" s="56"/>
      <c r="J9" s="22"/>
    </row>
    <row r="10" spans="1:12">
      <c r="A10" s="60" t="s">
        <v>124</v>
      </c>
      <c r="B10" s="58">
        <f>SUM(B6:B8)</f>
        <v>14</v>
      </c>
      <c r="C10" s="32"/>
      <c r="D10" s="57" t="s">
        <v>126</v>
      </c>
      <c r="E10" s="58">
        <f>SUM(E6:E8)</f>
        <v>21</v>
      </c>
      <c r="F10" s="32"/>
      <c r="G10" s="57" t="s">
        <v>122</v>
      </c>
      <c r="H10" s="58">
        <f>SUM(H6:H8)</f>
        <v>35</v>
      </c>
      <c r="J10" s="28"/>
    </row>
    <row r="11" spans="1:12">
      <c r="A11" s="53" t="s">
        <v>125</v>
      </c>
      <c r="B11" s="59">
        <f>B10/B2</f>
        <v>0.93333333333333335</v>
      </c>
      <c r="C11" s="24"/>
      <c r="D11" s="53" t="s">
        <v>127</v>
      </c>
      <c r="E11" s="59">
        <f>E10/E2</f>
        <v>1</v>
      </c>
      <c r="F11" s="24"/>
      <c r="G11" s="53" t="s">
        <v>123</v>
      </c>
      <c r="H11" s="59">
        <f>H10/H2</f>
        <v>0.97222222222222221</v>
      </c>
      <c r="J11" s="22"/>
    </row>
    <row r="12" spans="1:12">
      <c r="A12" s="22"/>
      <c r="B12" s="23"/>
      <c r="C12" s="23"/>
      <c r="D12" s="23"/>
      <c r="E12" s="23"/>
      <c r="F12" s="23"/>
      <c r="G12" s="22"/>
      <c r="H12" s="22"/>
      <c r="I12" s="22"/>
    </row>
    <row r="13" spans="1:12">
      <c r="C13" s="29"/>
      <c r="D13" s="29"/>
      <c r="E13" s="29"/>
      <c r="F13" s="29"/>
      <c r="H13" s="21"/>
      <c r="I13" s="25"/>
    </row>
    <row r="14" spans="1:12">
      <c r="C14" s="24"/>
      <c r="D14" s="24"/>
      <c r="E14" s="24"/>
      <c r="F14" s="24"/>
      <c r="G14" s="28"/>
      <c r="H14" s="26"/>
      <c r="I14" s="27"/>
    </row>
    <row r="15" spans="1:12">
      <c r="A15" s="72" t="s">
        <v>79</v>
      </c>
      <c r="B15" s="69" t="str">
        <f>A3</f>
        <v>Open</v>
      </c>
      <c r="C15" s="70" t="str">
        <f>A4</f>
        <v>WIP</v>
      </c>
      <c r="D15" s="70" t="str">
        <f>A5</f>
        <v>rdy 2 vote</v>
      </c>
      <c r="E15" s="71" t="s">
        <v>119</v>
      </c>
      <c r="G15" s="68" t="s">
        <v>38</v>
      </c>
      <c r="H15" s="69" t="str">
        <f>$A$3</f>
        <v>Open</v>
      </c>
      <c r="I15" s="69" t="str">
        <f>$A$4</f>
        <v>WIP</v>
      </c>
      <c r="J15" s="70" t="str">
        <f>A5</f>
        <v>rdy 2 vote</v>
      </c>
      <c r="K15" s="70" t="s">
        <v>119</v>
      </c>
      <c r="L15" s="71" t="s">
        <v>17</v>
      </c>
    </row>
    <row r="16" spans="1:12">
      <c r="A16" s="44"/>
      <c r="B16" s="61"/>
      <c r="C16" s="51"/>
      <c r="D16" s="51"/>
      <c r="E16" s="52"/>
      <c r="G16" s="44"/>
      <c r="H16" s="45"/>
      <c r="I16" s="45"/>
      <c r="J16" s="45"/>
      <c r="K16" s="45"/>
      <c r="L16" s="46"/>
    </row>
    <row r="17" spans="1:12">
      <c r="A17" s="44" t="s">
        <v>33</v>
      </c>
      <c r="B17" s="61"/>
      <c r="C17" s="51">
        <f>COUNTIF(Comments!$T$2:$T$263, CONCATENATE($A17,C$15))</f>
        <v>0</v>
      </c>
      <c r="D17" s="51">
        <f>COUNTIF(Comments!$T$2:$T$263, CONCATENATE($A17,D$15))</f>
        <v>0</v>
      </c>
      <c r="E17" s="52">
        <f>COUNTIF(Comments!$T$2:$T$263, CONCATENATE($A17,$A$6))+COUNTIF(Comments!$T$2:$T$263, CONCATENATE($A17,$A$7))+COUNTIF(Comments!$T$2:$T$263, CONCATENATE($A17,$A$8))</f>
        <v>4</v>
      </c>
      <c r="G17" s="47" t="s">
        <v>47</v>
      </c>
      <c r="H17" s="45">
        <f>COUNTIF(Comments!$S$2:$S$263, CONCATENATE($G17,H$15))</f>
        <v>0</v>
      </c>
      <c r="I17" s="45">
        <f>COUNTIF(Comments!$S$2:$S$263, CONCATENATE($G17,I$15))</f>
        <v>0</v>
      </c>
      <c r="J17" s="45">
        <f>COUNTIF(Comments!$S$2:$S$263, CONCATENATE($G17,J$15))</f>
        <v>0</v>
      </c>
      <c r="K17" s="45">
        <f>COUNTIF(Comments!$S$2:$S$263, CONCATENATE($G17,$A$6))+COUNTIF(Comments!$S$2:$S$263, CONCATENATE($G17,$A$7))+COUNTIF(Comments!$S$2:$S$263, CONCATENATE($G17,$A$8))</f>
        <v>0</v>
      </c>
      <c r="L17" s="48">
        <f>SUM(H17:K17)</f>
        <v>0</v>
      </c>
    </row>
    <row r="18" spans="1:12">
      <c r="A18" s="62" t="s">
        <v>80</v>
      </c>
      <c r="B18" s="61"/>
      <c r="C18" s="51">
        <f>COUNTIF(Comments!$T$2:$T$263, CONCATENATE($A18,C$15))</f>
        <v>0</v>
      </c>
      <c r="D18" s="51">
        <f>COUNTIF(Comments!$T$2:$T$263, CONCATENATE($A18,D$15))</f>
        <v>0</v>
      </c>
      <c r="E18" s="52">
        <f>COUNTIF(Comments!$T$2:$T$263, CONCATENATE($A18,$A$6))+COUNTIF(Comments!$T$2:$T$263, CONCATENATE($A18,$A$7))+COUNTIF(Comments!$T$2:$T$263, CONCATENATE($A18,$A$8))</f>
        <v>0</v>
      </c>
      <c r="G18" s="49" t="s">
        <v>41</v>
      </c>
      <c r="H18" s="45">
        <f>COUNTIF(Comments!$S$2:$S$263, CONCATENATE($G18,H$15))</f>
        <v>0</v>
      </c>
      <c r="I18" s="45">
        <f>COUNTIF(Comments!$S$2:$S$263, CONCATENATE($G18,I$15))</f>
        <v>0</v>
      </c>
      <c r="J18" s="45">
        <f>COUNTIF(Comments!$S$2:$S$263, CONCATENATE($G18,J$15))</f>
        <v>0</v>
      </c>
      <c r="K18" s="45">
        <f>COUNTIF(Comments!$S$2:$S$263, CONCATENATE($G18,$A$6))+COUNTIF(Comments!$S$2:$S$263, CONCATENATE($G18,$A$7))+COUNTIF(Comments!$S$2:$S$263, CONCATENATE($G18,$A$8))</f>
        <v>0</v>
      </c>
      <c r="L18" s="48">
        <f t="shared" ref="L18:L39" si="1">SUM(H18:K18)</f>
        <v>0</v>
      </c>
    </row>
    <row r="19" spans="1:12">
      <c r="A19" s="62" t="s">
        <v>82</v>
      </c>
      <c r="B19" s="61"/>
      <c r="C19" s="51">
        <f>COUNTIF(Comments!$T$2:$T$263, CONCATENATE($A19,C$15))</f>
        <v>0</v>
      </c>
      <c r="D19" s="51">
        <f>COUNTIF(Comments!$T$2:$T$263, CONCATENATE($A19,D$15))</f>
        <v>0</v>
      </c>
      <c r="E19" s="52">
        <f>COUNTIF(Comments!$T$2:$T$263, CONCATENATE($A19,$A$6))+COUNTIF(Comments!$T$2:$T$263, CONCATENATE($A19,$A$7))+COUNTIF(Comments!$T$2:$T$263, CONCATENATE($A19,$A$8))</f>
        <v>5</v>
      </c>
      <c r="G19" s="49" t="s">
        <v>59</v>
      </c>
      <c r="H19" s="45">
        <f>COUNTIF(Comments!$S$2:$S$263, CONCATENATE($G19,H$15))</f>
        <v>0</v>
      </c>
      <c r="I19" s="45">
        <f>COUNTIF(Comments!$S$2:$S$263, CONCATENATE($G19,I$15))</f>
        <v>0</v>
      </c>
      <c r="J19" s="45">
        <f>COUNTIF(Comments!$S$2:$S$263, CONCATENATE($G19,J$15))</f>
        <v>0</v>
      </c>
      <c r="K19" s="45">
        <f>COUNTIF(Comments!$S$2:$S$263, CONCATENATE($G19,$A$6))+COUNTIF(Comments!$S$2:$S$263, CONCATENATE($G19,$A$7))+COUNTIF(Comments!$S$2:$S$263, CONCATENATE($G19,$A$8))</f>
        <v>0</v>
      </c>
      <c r="L19" s="48">
        <f t="shared" si="1"/>
        <v>0</v>
      </c>
    </row>
    <row r="20" spans="1:12">
      <c r="A20" s="62" t="s">
        <v>84</v>
      </c>
      <c r="B20" s="61"/>
      <c r="C20" s="51">
        <f>COUNTIF(Comments!$T$2:$T$263, CONCATENATE($A20,C$15))</f>
        <v>0</v>
      </c>
      <c r="D20" s="51">
        <f>COUNTIF(Comments!$T$2:$T$263, CONCATENATE($A20,D$15))</f>
        <v>0</v>
      </c>
      <c r="E20" s="52">
        <f>COUNTIF(Comments!$T$2:$T$263, CONCATENATE($A20,$A$6))+COUNTIF(Comments!$T$2:$T$263, CONCATENATE($A20,$A$7))+COUNTIF(Comments!$T$2:$T$263, CONCATENATE($A20,$A$8))</f>
        <v>0</v>
      </c>
      <c r="G20" s="49" t="s">
        <v>58</v>
      </c>
      <c r="H20" s="45">
        <f>COUNTIF(Comments!$S$2:$S$263, CONCATENATE($G20,H$15))</f>
        <v>0</v>
      </c>
      <c r="I20" s="45">
        <f>COUNTIF(Comments!$S$2:$S$263, CONCATENATE($G20,I$15))</f>
        <v>0</v>
      </c>
      <c r="J20" s="45">
        <f>COUNTIF(Comments!$S$2:$S$263, CONCATENATE($G20,J$15))</f>
        <v>0</v>
      </c>
      <c r="K20" s="45">
        <f>COUNTIF(Comments!$S$2:$S$263, CONCATENATE($G20,$A$6))+COUNTIF(Comments!$S$2:$S$263, CONCATENATE($G20,$A$7))+COUNTIF(Comments!$S$2:$S$263, CONCATENATE($G20,$A$8))</f>
        <v>0</v>
      </c>
      <c r="L20" s="48">
        <f t="shared" si="1"/>
        <v>0</v>
      </c>
    </row>
    <row r="21" spans="1:12">
      <c r="A21" s="62" t="s">
        <v>86</v>
      </c>
      <c r="B21" s="61"/>
      <c r="C21" s="51">
        <f>COUNTIF(Comments!$T$2:$T$263, CONCATENATE($A21,C$15))</f>
        <v>0</v>
      </c>
      <c r="D21" s="51">
        <f>COUNTIF(Comments!$T$2:$T$263, CONCATENATE($A21,D$15))</f>
        <v>0</v>
      </c>
      <c r="E21" s="52">
        <f>COUNTIF(Comments!$T$2:$T$263, CONCATENATE($A21,$A$6))+COUNTIF(Comments!$T$2:$T$263, CONCATENATE($A21,$A$7))+COUNTIF(Comments!$T$2:$T$263, CONCATENATE($A21,$A$8))</f>
        <v>0</v>
      </c>
      <c r="G21" s="49" t="s">
        <v>56</v>
      </c>
      <c r="H21" s="45">
        <f>COUNTIF(Comments!$S$2:$S$263, CONCATENATE($G21,H$15))</f>
        <v>0</v>
      </c>
      <c r="I21" s="45">
        <f>COUNTIF(Comments!$S$2:$S$263, CONCATENATE($G21,I$15))</f>
        <v>0</v>
      </c>
      <c r="J21" s="45">
        <f>COUNTIF(Comments!$S$2:$S$263, CONCATENATE($G21,J$15))</f>
        <v>0</v>
      </c>
      <c r="K21" s="45">
        <f>COUNTIF(Comments!$S$2:$S$263, CONCATENATE($G21,$A$6))+COUNTIF(Comments!$S$2:$S$263, CONCATENATE($G21,$A$7))+COUNTIF(Comments!$S$2:$S$263, CONCATENATE($G21,$A$8))</f>
        <v>0</v>
      </c>
      <c r="L21" s="48">
        <f t="shared" si="1"/>
        <v>0</v>
      </c>
    </row>
    <row r="22" spans="1:12">
      <c r="A22" s="62" t="s">
        <v>117</v>
      </c>
      <c r="B22" s="61"/>
      <c r="C22" s="51">
        <f>COUNTIF(Comments!$T$2:$T$263, CONCATENATE($A22,C$15))</f>
        <v>0</v>
      </c>
      <c r="D22" s="51">
        <f>COUNTIF(Comments!$T$2:$T$263, CONCATENATE($A22,D$15))</f>
        <v>0</v>
      </c>
      <c r="E22" s="52">
        <f>COUNTIF(Comments!$T$2:$T$263, CONCATENATE($A22,$A$6))+COUNTIF(Comments!$T$2:$T$263, CONCATENATE($A22,$A$7))+COUNTIF(Comments!$T$2:$T$263, CONCATENATE($A22,$A$8))</f>
        <v>0</v>
      </c>
      <c r="G22" s="50" t="s">
        <v>15</v>
      </c>
      <c r="H22" s="45">
        <f>COUNTIF(Comments!$S$2:$S$263, CONCATENATE($G22,H$15))</f>
        <v>0</v>
      </c>
      <c r="I22" s="45">
        <f>COUNTIF(Comments!$S$2:$S$263, CONCATENATE($G22,I$15))</f>
        <v>0</v>
      </c>
      <c r="J22" s="45">
        <f>COUNTIF(Comments!$S$2:$S$263, CONCATENATE($G22,J$15))</f>
        <v>0</v>
      </c>
      <c r="K22" s="45">
        <f>COUNTIF(Comments!$S$2:$S$263, CONCATENATE($G22,$A$6))+COUNTIF(Comments!$S$2:$S$263, CONCATENATE($G22,$A$7))+COUNTIF(Comments!$S$2:$S$263, CONCATENATE($G22,$A$8))</f>
        <v>0</v>
      </c>
      <c r="L22" s="48">
        <f t="shared" si="1"/>
        <v>0</v>
      </c>
    </row>
    <row r="23" spans="1:12">
      <c r="A23" s="62" t="s">
        <v>88</v>
      </c>
      <c r="B23" s="61"/>
      <c r="C23" s="51">
        <f>COUNTIF(Comments!$T$2:$T$263, CONCATENATE($A23,C$15))</f>
        <v>0</v>
      </c>
      <c r="D23" s="51">
        <f>COUNTIF(Comments!$T$2:$T$263, CONCATENATE($A23,D$15))</f>
        <v>0</v>
      </c>
      <c r="E23" s="52">
        <f>COUNTIF(Comments!$T$2:$T$263, CONCATENATE($A23,$A$6))+COUNTIF(Comments!$T$2:$T$263, CONCATENATE($A23,$A$7))+COUNTIF(Comments!$T$2:$T$263, CONCATENATE($A23,$A$8))</f>
        <v>0</v>
      </c>
      <c r="G23" s="49" t="s">
        <v>45</v>
      </c>
      <c r="H23" s="45">
        <f>COUNTIF(Comments!$S$2:$S$263, CONCATENATE($G23,H$15))</f>
        <v>0</v>
      </c>
      <c r="I23" s="45">
        <f>COUNTIF(Comments!$S$2:$S$263, CONCATENATE($G23,I$15))</f>
        <v>0</v>
      </c>
      <c r="J23" s="45">
        <f>COUNTIF(Comments!$S$2:$S$263, CONCATENATE($G23,J$15))</f>
        <v>0</v>
      </c>
      <c r="K23" s="45">
        <f>COUNTIF(Comments!$S$2:$S$263, CONCATENATE($G23,$A$6))+COUNTIF(Comments!$S$2:$S$263, CONCATENATE($G23,$A$7))+COUNTIF(Comments!$S$2:$S$263, CONCATENATE($G23,$A$8))</f>
        <v>0</v>
      </c>
      <c r="L23" s="48">
        <f t="shared" si="1"/>
        <v>0</v>
      </c>
    </row>
    <row r="24" spans="1:12">
      <c r="A24" s="62" t="s">
        <v>90</v>
      </c>
      <c r="B24" s="61"/>
      <c r="C24" s="51">
        <f>COUNTIF(Comments!$T$2:$T$263, CONCATENATE($A24,C$15))</f>
        <v>0</v>
      </c>
      <c r="D24" s="51">
        <f>COUNTIF(Comments!$T$2:$T$263, CONCATENATE($A24,D$15))</f>
        <v>0</v>
      </c>
      <c r="E24" s="52">
        <f>COUNTIF(Comments!$T$2:$T$263, CONCATENATE($A24,$A$6))+COUNTIF(Comments!$T$2:$T$263, CONCATENATE($A24,$A$7))+COUNTIF(Comments!$T$2:$T$263, CONCATENATE($A24,$A$8))</f>
        <v>0</v>
      </c>
      <c r="G24" s="49" t="s">
        <v>43</v>
      </c>
      <c r="H24" s="45">
        <f>COUNTIF(Comments!$S$2:$S$263, CONCATENATE($G24,H$15))</f>
        <v>0</v>
      </c>
      <c r="I24" s="45">
        <f>COUNTIF(Comments!$S$2:$S$263, CONCATENATE($G24,I$15))</f>
        <v>0</v>
      </c>
      <c r="J24" s="45">
        <f>COUNTIF(Comments!$S$2:$S$263, CONCATENATE($G24,J$15))</f>
        <v>0</v>
      </c>
      <c r="K24" s="45">
        <f>COUNTIF(Comments!$S$2:$S$263, CONCATENATE($G24,$A$6))+COUNTIF(Comments!$S$2:$S$263, CONCATENATE($G24,$A$7))+COUNTIF(Comments!$S$2:$S$263, CONCATENATE($G24,$A$8))</f>
        <v>0</v>
      </c>
      <c r="L24" s="48">
        <f t="shared" si="1"/>
        <v>0</v>
      </c>
    </row>
    <row r="25" spans="1:12">
      <c r="A25" s="62" t="s">
        <v>92</v>
      </c>
      <c r="B25" s="61"/>
      <c r="C25" s="86">
        <f>COUNTIF(Comments!$T$2:$T$263, CONCATENATE($A25,C$15))</f>
        <v>0</v>
      </c>
      <c r="D25" s="51">
        <f>COUNTIF(Comments!$T$2:$T$263, CONCATENATE($A25,D$15))</f>
        <v>0</v>
      </c>
      <c r="E25" s="52">
        <f>COUNTIF(Comments!$T$2:$T$263, CONCATENATE($A25,$A$6))+COUNTIF(Comments!$T$2:$T$263, CONCATENATE($A25,$A$7))+COUNTIF(Comments!$T$2:$T$263, CONCATENATE($A25,$A$8))</f>
        <v>0</v>
      </c>
      <c r="G25" s="49" t="s">
        <v>39</v>
      </c>
      <c r="H25" s="45">
        <f>COUNTIF(Comments!$S$2:$S$263, CONCATENATE($G25,H$15))</f>
        <v>0</v>
      </c>
      <c r="I25" s="45">
        <f>COUNTIF(Comments!$S$2:$S$263, CONCATENATE($G25,I$15))</f>
        <v>0</v>
      </c>
      <c r="J25" s="45">
        <f>COUNTIF(Comments!$S$2:$S$263, CONCATENATE($G25,J$15))</f>
        <v>0</v>
      </c>
      <c r="K25" s="45">
        <f>COUNTIF(Comments!$S$2:$S$263, CONCATENATE($G25,$A$6))+COUNTIF(Comments!$S$2:$S$263, CONCATENATE($G25,$A$7))+COUNTIF(Comments!$S$2:$S$263, CONCATENATE($G25,$A$8))</f>
        <v>0</v>
      </c>
      <c r="L25" s="48">
        <f t="shared" si="1"/>
        <v>0</v>
      </c>
    </row>
    <row r="26" spans="1:12">
      <c r="A26" s="62" t="s">
        <v>94</v>
      </c>
      <c r="B26" s="61"/>
      <c r="C26" s="51">
        <f>COUNTIF(Comments!$T$2:$T$263, CONCATENATE($A26,C$15))</f>
        <v>0</v>
      </c>
      <c r="D26" s="51">
        <f>COUNTIF(Comments!$T$2:$T$263, CONCATENATE($A26,D$15))</f>
        <v>0</v>
      </c>
      <c r="E26" s="52">
        <f>COUNTIF(Comments!$T$2:$T$263, CONCATENATE($A26,$A$6))+COUNTIF(Comments!$T$2:$T$263, CONCATENATE($A26,$A$7))+COUNTIF(Comments!$T$2:$T$263, CONCATENATE($A26,$A$8))</f>
        <v>0</v>
      </c>
      <c r="G26" s="49" t="s">
        <v>48</v>
      </c>
      <c r="H26" s="45">
        <f>COUNTIF(Comments!$S$2:$S$263, CONCATENATE($G26,H$15))</f>
        <v>0</v>
      </c>
      <c r="I26" s="45">
        <f>COUNTIF(Comments!$S$2:$S$263, CONCATENATE($G26,I$15))</f>
        <v>0</v>
      </c>
      <c r="J26" s="45">
        <f>COUNTIF(Comments!$S$2:$S$263, CONCATENATE($G26,J$15))</f>
        <v>0</v>
      </c>
      <c r="K26" s="45">
        <f>COUNTIF(Comments!$S$2:$S$263, CONCATENATE($G26,$A$6))+COUNTIF(Comments!$S$2:$S$263, CONCATENATE($G26,$A$7))+COUNTIF(Comments!$S$2:$S$263, CONCATENATE($G26,$A$8))</f>
        <v>0</v>
      </c>
      <c r="L26" s="48">
        <f t="shared" si="1"/>
        <v>0</v>
      </c>
    </row>
    <row r="27" spans="1:12">
      <c r="A27" s="62" t="s">
        <v>96</v>
      </c>
      <c r="B27" s="61"/>
      <c r="C27" s="51">
        <f>COUNTIF(Comments!$T$2:$T$263, CONCATENATE($A27,C$15))</f>
        <v>0</v>
      </c>
      <c r="D27" s="51">
        <f>COUNTIF(Comments!$T$2:$T$263, CONCATENATE($A27,D$15))</f>
        <v>0</v>
      </c>
      <c r="E27" s="52">
        <f>COUNTIF(Comments!$T$2:$T$263, CONCATENATE($A27,$A$6))+COUNTIF(Comments!$T$2:$T$263, CONCATENATE($A27,$A$7))+COUNTIF(Comments!$T$2:$T$263, CONCATENATE($A27,$A$8))</f>
        <v>0</v>
      </c>
      <c r="G27" s="49" t="s">
        <v>16</v>
      </c>
      <c r="H27" s="45">
        <f>COUNTIF(Comments!$S$2:$S$263, CONCATENATE($G27,H$15))</f>
        <v>0</v>
      </c>
      <c r="I27" s="45">
        <f>COUNTIF(Comments!$S$2:$S$263, CONCATENATE($G27,I$15))</f>
        <v>0</v>
      </c>
      <c r="J27" s="45">
        <f>COUNTIF(Comments!$S$2:$S$263, CONCATENATE($G27,J$15))</f>
        <v>0</v>
      </c>
      <c r="K27" s="45">
        <f>COUNTIF(Comments!$S$2:$S$263, CONCATENATE($G27,$A$6))+COUNTIF(Comments!$S$2:$S$263, CONCATENATE($G27,$A$7))+COUNTIF(Comments!$S$2:$S$263, CONCATENATE($G27,$A$8))</f>
        <v>4</v>
      </c>
      <c r="L27" s="48">
        <f t="shared" si="1"/>
        <v>4</v>
      </c>
    </row>
    <row r="28" spans="1:12">
      <c r="A28" s="62" t="s">
        <v>98</v>
      </c>
      <c r="B28" s="61"/>
      <c r="C28" s="51">
        <f>COUNTIF(Comments!$T$2:$T$263, CONCATENATE($A28,C$15))</f>
        <v>1</v>
      </c>
      <c r="D28" s="51">
        <f>COUNTIF(Comments!$T$2:$T$263, CONCATENATE($A28,D$15))</f>
        <v>0</v>
      </c>
      <c r="E28" s="52">
        <f>COUNTIF(Comments!$T$2:$T$263, CONCATENATE($A28,$A$6))+COUNTIF(Comments!$T$2:$T$263, CONCATENATE($A28,$A$7))+COUNTIF(Comments!$T$2:$T$263, CONCATENATE($A28,$A$8))</f>
        <v>0</v>
      </c>
      <c r="G28" s="49" t="s">
        <v>55</v>
      </c>
      <c r="H28" s="45">
        <f>COUNTIF(Comments!$S$2:$S$263, CONCATENATE($G28,H$15))</f>
        <v>0</v>
      </c>
      <c r="I28" s="45">
        <f>COUNTIF(Comments!$S$2:$S$263, CONCATENATE($G28,I$15))</f>
        <v>0</v>
      </c>
      <c r="J28" s="45">
        <f>COUNTIF(Comments!$S$2:$S$263, CONCATENATE($G28,J$15))</f>
        <v>0</v>
      </c>
      <c r="K28" s="45">
        <f>COUNTIF(Comments!$S$2:$S$263, CONCATENATE($G28,$A$6))+COUNTIF(Comments!$S$2:$S$263, CONCATENATE($G28,$A$7))+COUNTIF(Comments!$S$2:$S$263, CONCATENATE($G28,$A$8))</f>
        <v>0</v>
      </c>
      <c r="L28" s="48">
        <f t="shared" si="1"/>
        <v>0</v>
      </c>
    </row>
    <row r="29" spans="1:12">
      <c r="A29" s="62" t="s">
        <v>100</v>
      </c>
      <c r="B29" s="61"/>
      <c r="C29" s="86">
        <f>COUNTIF(Comments!$T$2:$T$263, CONCATENATE($A29,C$15))</f>
        <v>0</v>
      </c>
      <c r="D29" s="51">
        <f>COUNTIF(Comments!$T$2:$T$263, CONCATENATE($A29,D$15))</f>
        <v>0</v>
      </c>
      <c r="E29" s="52">
        <f>COUNTIF(Comments!$T$2:$T$263, CONCATENATE($A29,$A$6))+COUNTIF(Comments!$T$2:$T$263, CONCATENATE($A29,$A$7))+COUNTIF(Comments!$T$2:$T$263, CONCATENATE($A29,$A$8))</f>
        <v>0</v>
      </c>
      <c r="G29" s="47" t="s">
        <v>46</v>
      </c>
      <c r="H29" s="45">
        <f>COUNTIF(Comments!$S$2:$S$263, CONCATENATE($G29,H$15))</f>
        <v>0</v>
      </c>
      <c r="I29" s="45">
        <f>COUNTIF(Comments!$S$2:$S$263, CONCATENATE($G29,I$15))</f>
        <v>0</v>
      </c>
      <c r="J29" s="45">
        <f>COUNTIF(Comments!$S$2:$S$263, CONCATENATE($G29,J$15))</f>
        <v>0</v>
      </c>
      <c r="K29" s="45">
        <f>COUNTIF(Comments!$S$2:$S$263, CONCATENATE($G29,$A$6))+COUNTIF(Comments!$S$2:$S$263, CONCATENATE($G29,$A$7))+COUNTIF(Comments!$S$2:$S$263, CONCATENATE($G29,$A$8))</f>
        <v>0</v>
      </c>
      <c r="L29" s="48">
        <f t="shared" si="1"/>
        <v>0</v>
      </c>
    </row>
    <row r="30" spans="1:12">
      <c r="A30" s="62" t="s">
        <v>102</v>
      </c>
      <c r="B30" s="61"/>
      <c r="C30" s="51">
        <f>COUNTIF(Comments!$T$2:$T$263, CONCATENATE($A30,C$15))</f>
        <v>0</v>
      </c>
      <c r="D30" s="51">
        <f>COUNTIF(Comments!$T$2:$T$263, CONCATENATE($A30,D$15))</f>
        <v>0</v>
      </c>
      <c r="E30" s="52">
        <f>COUNTIF(Comments!$T$2:$T$263, CONCATENATE($A30,$A$6))+COUNTIF(Comments!$T$2:$T$263, CONCATENATE($A30,$A$7))+COUNTIF(Comments!$T$2:$T$263, CONCATENATE($A30,$A$8))</f>
        <v>0</v>
      </c>
      <c r="G30" s="49" t="s">
        <v>49</v>
      </c>
      <c r="H30" s="45">
        <f>COUNTIF(Comments!$S$2:$S$263, CONCATENATE($G30,H$15))</f>
        <v>0</v>
      </c>
      <c r="I30" s="45">
        <f>COUNTIF(Comments!$S$2:$S$263, CONCATENATE($G30,I$15))</f>
        <v>0</v>
      </c>
      <c r="J30" s="45">
        <f>COUNTIF(Comments!$S$2:$S$263, CONCATENATE($G30,J$15))</f>
        <v>0</v>
      </c>
      <c r="K30" s="45">
        <f>COUNTIF(Comments!$S$2:$S$263, CONCATENATE($G30,$A$6))+COUNTIF(Comments!$S$2:$S$263, CONCATENATE($G30,$A$7))+COUNTIF(Comments!$S$2:$S$263, CONCATENATE($G30,$A$8))</f>
        <v>0</v>
      </c>
      <c r="L30" s="48">
        <f t="shared" si="1"/>
        <v>0</v>
      </c>
    </row>
    <row r="31" spans="1:12">
      <c r="A31" s="62" t="s">
        <v>104</v>
      </c>
      <c r="B31" s="61"/>
      <c r="C31" s="86">
        <f>COUNTIF(Comments!$T$2:$T$263, CONCATENATE($A31,C$15))</f>
        <v>0</v>
      </c>
      <c r="D31" s="51">
        <f>COUNTIF(Comments!$T$2:$T$263, CONCATENATE($A31,D$15))</f>
        <v>0</v>
      </c>
      <c r="E31" s="52">
        <f>COUNTIF(Comments!$T$2:$T$263, CONCATENATE($A31,$A$6))+COUNTIF(Comments!$T$2:$T$263, CONCATENATE($A31,$A$7))+COUNTIF(Comments!$T$2:$T$263, CONCATENATE($A31,$A$8))</f>
        <v>0</v>
      </c>
      <c r="G31" s="49" t="s">
        <v>52</v>
      </c>
      <c r="H31" s="45">
        <f>COUNTIF(Comments!$S$2:$S$263, CONCATENATE($G31,H$15))</f>
        <v>0</v>
      </c>
      <c r="I31" s="45">
        <f>COUNTIF(Comments!$S$2:$S$263, CONCATENATE($G31,I$15))</f>
        <v>0</v>
      </c>
      <c r="J31" s="45">
        <f>COUNTIF(Comments!$S$2:$S$263, CONCATENATE($G31,J$15))</f>
        <v>0</v>
      </c>
      <c r="K31" s="45">
        <f>COUNTIF(Comments!$S$2:$S$263, CONCATENATE($G31,$A$6))+COUNTIF(Comments!$S$2:$S$263, CONCATENATE($G31,$A$7))+COUNTIF(Comments!$S$2:$S$263, CONCATENATE($G31,$A$8))</f>
        <v>0</v>
      </c>
      <c r="L31" s="48">
        <f t="shared" si="1"/>
        <v>0</v>
      </c>
    </row>
    <row r="32" spans="1:12">
      <c r="A32" s="62" t="s">
        <v>106</v>
      </c>
      <c r="B32" s="61"/>
      <c r="C32" s="51">
        <f>COUNTIF(Comments!$T$2:$T$263, CONCATENATE($A32,C$15))</f>
        <v>0</v>
      </c>
      <c r="D32" s="51">
        <f>COUNTIF(Comments!$T$2:$T$263, CONCATENATE($A32,D$15))</f>
        <v>0</v>
      </c>
      <c r="E32" s="52">
        <f>COUNTIF(Comments!$T$2:$T$263, CONCATENATE($A32,$A$6))+COUNTIF(Comments!$T$2:$T$263, CONCATENATE($A32,$A$7))+COUNTIF(Comments!$T$2:$T$263, CONCATENATE($A32,$A$8))</f>
        <v>0</v>
      </c>
      <c r="G32" s="49" t="s">
        <v>42</v>
      </c>
      <c r="H32" s="45">
        <f>COUNTIF(Comments!$S$2:$S$263, CONCATENATE($G32,H$15))</f>
        <v>0</v>
      </c>
      <c r="I32" s="45">
        <f>COUNTIF(Comments!$S$2:$S$263, CONCATENATE($G32,I$15))</f>
        <v>0</v>
      </c>
      <c r="J32" s="45">
        <f>COUNTIF(Comments!$S$2:$S$263, CONCATENATE($G32,J$15))</f>
        <v>0</v>
      </c>
      <c r="K32" s="45">
        <f>COUNTIF(Comments!$S$2:$S$263, CONCATENATE($G32,$A$6))+COUNTIF(Comments!$S$2:$S$263, CONCATENATE($G32,$A$7))+COUNTIF(Comments!$S$2:$S$263, CONCATENATE($G32,$A$8))</f>
        <v>0</v>
      </c>
      <c r="L32" s="48">
        <f t="shared" si="1"/>
        <v>0</v>
      </c>
    </row>
    <row r="33" spans="1:12">
      <c r="A33" s="62" t="s">
        <v>108</v>
      </c>
      <c r="B33" s="61"/>
      <c r="C33" s="51">
        <f>COUNTIF(Comments!$T$2:$T$263, CONCATENATE($A33,C$15))</f>
        <v>0</v>
      </c>
      <c r="D33" s="51">
        <f>COUNTIF(Comments!$T$2:$T$263, CONCATENATE($A33,D$15))</f>
        <v>0</v>
      </c>
      <c r="E33" s="52">
        <f>COUNTIF(Comments!$T$2:$T$263, CONCATENATE($A33,$A$6))+COUNTIF(Comments!$T$2:$T$263, CONCATENATE($A33,$A$7))+COUNTIF(Comments!$T$2:$T$263, CONCATENATE($A33,$A$8))</f>
        <v>0</v>
      </c>
      <c r="G33" s="49" t="s">
        <v>54</v>
      </c>
      <c r="H33" s="45">
        <f>COUNTIF(Comments!$S$2:$S$263, CONCATENATE($G33,H$15))</f>
        <v>0</v>
      </c>
      <c r="I33" s="45">
        <f>COUNTIF(Comments!$S$2:$S$263, CONCATENATE($G33,I$15))</f>
        <v>0</v>
      </c>
      <c r="J33" s="45">
        <f>COUNTIF(Comments!$S$2:$S$263, CONCATENATE($G33,J$15))</f>
        <v>0</v>
      </c>
      <c r="K33" s="45">
        <f>COUNTIF(Comments!$S$2:$S$263, CONCATENATE($G33,$A$6))+COUNTIF(Comments!$S$2:$S$263, CONCATENATE($G33,$A$7))+COUNTIF(Comments!$S$2:$S$263, CONCATENATE($G33,$A$8))</f>
        <v>0</v>
      </c>
      <c r="L33" s="48">
        <f t="shared" si="1"/>
        <v>0</v>
      </c>
    </row>
    <row r="34" spans="1:12">
      <c r="A34" s="62" t="s">
        <v>110</v>
      </c>
      <c r="B34" s="61"/>
      <c r="C34" s="51">
        <f>COUNTIF(Comments!$T$2:$T$263, CONCATENATE($A34,C$15))</f>
        <v>0</v>
      </c>
      <c r="D34" s="51">
        <f>COUNTIF(Comments!$T$2:$T$263, CONCATENATE($A34,D$15))</f>
        <v>0</v>
      </c>
      <c r="E34" s="52">
        <f>COUNTIF(Comments!$T$2:$T$263, CONCATENATE($A34,$A$6))+COUNTIF(Comments!$T$2:$T$263, CONCATENATE($A34,$A$7))+COUNTIF(Comments!$T$2:$T$263, CONCATENATE($A34,$A$8))</f>
        <v>0</v>
      </c>
      <c r="G34" s="49" t="s">
        <v>53</v>
      </c>
      <c r="H34" s="45">
        <f>COUNTIF(Comments!$S$2:$S$263, CONCATENATE($G34,H$15))</f>
        <v>0</v>
      </c>
      <c r="I34" s="45">
        <f>COUNTIF(Comments!$S$2:$S$263, CONCATENATE($G34,I$15))</f>
        <v>0</v>
      </c>
      <c r="J34" s="45">
        <f>COUNTIF(Comments!$S$2:$S$263, CONCATENATE($G34,J$15))</f>
        <v>0</v>
      </c>
      <c r="K34" s="45">
        <f>COUNTIF(Comments!$S$2:$S$263, CONCATENATE($G34,$A$6))+COUNTIF(Comments!$S$2:$S$263, CONCATENATE($G34,$A$7))+COUNTIF(Comments!$S$2:$S$263, CONCATENATE($G34,$A$8))</f>
        <v>0</v>
      </c>
      <c r="L34" s="48">
        <f t="shared" si="1"/>
        <v>0</v>
      </c>
    </row>
    <row r="35" spans="1:12">
      <c r="A35" s="62" t="s">
        <v>112</v>
      </c>
      <c r="B35" s="61"/>
      <c r="C35" s="86">
        <f>COUNTIF(Comments!$T$2:$T$263, CONCATENATE($A35,C$15))</f>
        <v>0</v>
      </c>
      <c r="D35" s="51">
        <f>COUNTIF(Comments!$T$2:$T$263, CONCATENATE($A35,D$15))</f>
        <v>0</v>
      </c>
      <c r="E35" s="52">
        <f>COUNTIF(Comments!$T$2:$T$263, CONCATENATE($A35,$A$6))+COUNTIF(Comments!$T$2:$T$263, CONCATENATE($A35,$A$7))+COUNTIF(Comments!$T$2:$T$263, CONCATENATE($A35,$A$8))</f>
        <v>2</v>
      </c>
      <c r="G35" s="49" t="s">
        <v>57</v>
      </c>
      <c r="H35" s="45">
        <f>COUNTIF(Comments!$S$2:$S$263, CONCATENATE($G35,H$15))</f>
        <v>0</v>
      </c>
      <c r="I35" s="45">
        <f>COUNTIF(Comments!$S$2:$S$263, CONCATENATE($G35,I$15))</f>
        <v>0</v>
      </c>
      <c r="J35" s="45">
        <f>COUNTIF(Comments!$S$2:$S$263, CONCATENATE($G35,J$15))</f>
        <v>0</v>
      </c>
      <c r="K35" s="45">
        <f>COUNTIF(Comments!$S$2:$S$263, CONCATENATE($G35,$A$6))+COUNTIF(Comments!$S$2:$S$263, CONCATENATE($G35,$A$7))+COUNTIF(Comments!$S$2:$S$263, CONCATENATE($G35,$A$8))</f>
        <v>0</v>
      </c>
      <c r="L35" s="48">
        <f t="shared" si="1"/>
        <v>0</v>
      </c>
    </row>
    <row r="36" spans="1:12">
      <c r="A36" s="62" t="s">
        <v>114</v>
      </c>
      <c r="B36" s="61"/>
      <c r="C36" s="51">
        <f>COUNTIF(Comments!$T$2:$T$263, CONCATENATE($A36,C$15))</f>
        <v>0</v>
      </c>
      <c r="D36" s="51">
        <f>COUNTIF(Comments!$T$2:$T$263, CONCATENATE($A36,D$15))</f>
        <v>0</v>
      </c>
      <c r="E36" s="52">
        <f>COUNTIF(Comments!$T$2:$T$263, CONCATENATE($A36,$A$6))+COUNTIF(Comments!$T$2:$T$263, CONCATENATE($A36,$A$7))+COUNTIF(Comments!$T$2:$T$263, CONCATENATE($A36,$A$8))</f>
        <v>0</v>
      </c>
      <c r="G36" s="49" t="s">
        <v>51</v>
      </c>
      <c r="H36" s="45">
        <f>COUNTIF(Comments!$S$2:$S$263, CONCATENATE($G36,H$15))</f>
        <v>0</v>
      </c>
      <c r="I36" s="45">
        <f>COUNTIF(Comments!$S$2:$S$263, CONCATENATE($G36,I$15))</f>
        <v>0</v>
      </c>
      <c r="J36" s="45">
        <f>COUNTIF(Comments!$S$2:$S$263, CONCATENATE($G36,J$15))</f>
        <v>0</v>
      </c>
      <c r="K36" s="45">
        <f>COUNTIF(Comments!$S$2:$S$263, CONCATENATE($G36,$A$6))+COUNTIF(Comments!$S$2:$S$263, CONCATENATE($G36,$A$7))+COUNTIF(Comments!$S$2:$S$263, CONCATENATE($G36,$A$8))</f>
        <v>0</v>
      </c>
      <c r="L36" s="48">
        <f t="shared" si="1"/>
        <v>0</v>
      </c>
    </row>
    <row r="37" spans="1:12">
      <c r="A37" s="62" t="s">
        <v>115</v>
      </c>
      <c r="B37" s="61"/>
      <c r="C37" s="51">
        <f>COUNTIF(Comments!$T$2:$T$263, CONCATENATE($A37,C$15))</f>
        <v>0</v>
      </c>
      <c r="D37" s="51">
        <f>COUNTIF(Comments!$T$2:$T$263, CONCATENATE($A37,D$15))</f>
        <v>0</v>
      </c>
      <c r="E37" s="52">
        <f>COUNTIF(Comments!$T$2:$T$263, CONCATENATE($A37,$A$6))+COUNTIF(Comments!$T$2:$T$263, CONCATENATE($A37,$A$7))+COUNTIF(Comments!$T$2:$T$263, CONCATENATE($A37,$A$8))</f>
        <v>0</v>
      </c>
      <c r="G37" s="49" t="s">
        <v>50</v>
      </c>
      <c r="H37" s="45">
        <f>COUNTIF(Comments!$S$2:$S$263, CONCATENATE($G37,H$15))</f>
        <v>0</v>
      </c>
      <c r="I37" s="45">
        <f>COUNTIF(Comments!$S$2:$S$263, CONCATENATE($G37,I$15))</f>
        <v>0</v>
      </c>
      <c r="J37" s="45">
        <f>COUNTIF(Comments!$S$2:$S$263, CONCATENATE($G37,J$15))</f>
        <v>0</v>
      </c>
      <c r="K37" s="45">
        <f>COUNTIF(Comments!$S$2:$S$263, CONCATENATE($G37,$A$6))+COUNTIF(Comments!$S$2:$S$263, CONCATENATE($G37,$A$7))+COUNTIF(Comments!$S$2:$S$263, CONCATENATE($G37,$A$8))</f>
        <v>0</v>
      </c>
      <c r="L37" s="48">
        <f t="shared" si="1"/>
        <v>0</v>
      </c>
    </row>
    <row r="38" spans="1:12">
      <c r="A38" s="63" t="s">
        <v>81</v>
      </c>
      <c r="B38" s="61"/>
      <c r="C38" s="51">
        <f>COUNTIF(Comments!$T$2:$T$263, CONCATENATE($A38,C$15))</f>
        <v>0</v>
      </c>
      <c r="D38" s="51">
        <f>COUNTIF(Comments!$T$2:$T$263, CONCATENATE($A38,D$15))</f>
        <v>0</v>
      </c>
      <c r="E38" s="52">
        <f>COUNTIF(Comments!$T$2:$T$263, CONCATENATE($A38,$A$6))+COUNTIF(Comments!$T$2:$T$263, CONCATENATE($A38,$A$7))+COUNTIF(Comments!$T$2:$T$263, CONCATENATE($A38,$A$8))</f>
        <v>0</v>
      </c>
      <c r="G38" s="49" t="s">
        <v>40</v>
      </c>
      <c r="H38" s="45">
        <f>COUNTIF(Comments!$S$2:$S$263, CONCATENATE($G38,H$15))</f>
        <v>0</v>
      </c>
      <c r="I38" s="45">
        <f>COUNTIF(Comments!$S$2:$S$263, CONCATENATE($G38,I$15))</f>
        <v>0</v>
      </c>
      <c r="J38" s="45">
        <f>COUNTIF(Comments!$S$2:$S$263, CONCATENATE($G38,J$15))</f>
        <v>0</v>
      </c>
      <c r="K38" s="45">
        <f>COUNTIF(Comments!$S$2:$S$263, CONCATENATE($G38,$A$6))+COUNTIF(Comments!$S$2:$S$263, CONCATENATE($G38,$A$7))+COUNTIF(Comments!$S$2:$S$263, CONCATENATE($G38,$A$8))</f>
        <v>0</v>
      </c>
      <c r="L38" s="48">
        <f t="shared" si="1"/>
        <v>0</v>
      </c>
    </row>
    <row r="39" spans="1:12">
      <c r="A39" s="63" t="s">
        <v>83</v>
      </c>
      <c r="B39" s="61"/>
      <c r="C39" s="51">
        <f>COUNTIF(Comments!$T$2:$T$263, CONCATENATE($A39,C$15))</f>
        <v>0</v>
      </c>
      <c r="D39" s="51">
        <f>COUNTIF(Comments!$T$2:$T$263, CONCATENATE($A39,D$15))</f>
        <v>0</v>
      </c>
      <c r="E39" s="52">
        <f>COUNTIF(Comments!$T$2:$T$263, CONCATENATE($A39,$A$6))+COUNTIF(Comments!$T$2:$T$263, CONCATENATE($A39,$A$7))+COUNTIF(Comments!$T$2:$T$263, CONCATENATE($A39,$A$8))</f>
        <v>0</v>
      </c>
      <c r="G39" s="49" t="s">
        <v>44</v>
      </c>
      <c r="H39" s="45">
        <f>COUNTIF(Comments!$S$2:$S$263, CONCATENATE($G39,H$15))</f>
        <v>0</v>
      </c>
      <c r="I39" s="45">
        <f>COUNTIF(Comments!$S$2:$S$263, CONCATENATE($G39,I$15))</f>
        <v>0</v>
      </c>
      <c r="J39" s="45">
        <f>COUNTIF(Comments!$S$2:$S$263, CONCATENATE($G39,J$15))</f>
        <v>0</v>
      </c>
      <c r="K39" s="45">
        <f>COUNTIF(Comments!$S$2:$S$263, CONCATENATE($G39,$A$6))+COUNTIF(Comments!$S$2:$S$263, CONCATENATE($G39,$A$7))+COUNTIF(Comments!$S$2:$S$263, CONCATENATE($G39,$A$8))</f>
        <v>0</v>
      </c>
      <c r="L39" s="48">
        <f t="shared" si="1"/>
        <v>0</v>
      </c>
    </row>
    <row r="40" spans="1:12">
      <c r="A40" s="63" t="s">
        <v>85</v>
      </c>
      <c r="B40" s="61"/>
      <c r="C40" s="51">
        <f>COUNTIF(Comments!$T$2:$T$263, CONCATENATE($A40,C$15))</f>
        <v>0</v>
      </c>
      <c r="D40" s="51">
        <f>COUNTIF(Comments!$T$2:$T$263, CONCATENATE($A40,D$15))</f>
        <v>0</v>
      </c>
      <c r="E40" s="52">
        <f>COUNTIF(Comments!$T$2:$T$263, CONCATENATE($A40,$A$6))+COUNTIF(Comments!$T$2:$T$263, CONCATENATE($A40,$A$7))+COUNTIF(Comments!$T$2:$T$263, CONCATENATE($A40,$A$8))</f>
        <v>0</v>
      </c>
      <c r="G40" s="44"/>
      <c r="H40" s="51"/>
      <c r="I40" s="51"/>
      <c r="J40" s="51"/>
      <c r="K40" s="51"/>
      <c r="L40" s="52"/>
    </row>
    <row r="41" spans="1:12">
      <c r="A41" s="63" t="s">
        <v>87</v>
      </c>
      <c r="B41" s="61"/>
      <c r="C41" s="51">
        <f>COUNTIF(Comments!$T$2:$T$263, CONCATENATE($A41,C$15))</f>
        <v>0</v>
      </c>
      <c r="D41" s="51">
        <f>COUNTIF(Comments!$T$2:$T$263, CONCATENATE($A41,D$15))</f>
        <v>0</v>
      </c>
      <c r="E41" s="52">
        <f>COUNTIF(Comments!$T$2:$T$263, CONCATENATE($A41,$A$6))+COUNTIF(Comments!$T$2:$T$263, CONCATENATE($A41,$A$7))+COUNTIF(Comments!$T$2:$T$263, CONCATENATE($A41,$A$8))</f>
        <v>0</v>
      </c>
      <c r="G41" s="74" t="s">
        <v>128</v>
      </c>
      <c r="H41" s="66">
        <f>SUM(H17:H39)</f>
        <v>0</v>
      </c>
      <c r="I41" s="66">
        <f>SUM(I17:I39)</f>
        <v>0</v>
      </c>
      <c r="J41" s="66">
        <f>SUM(J17:J39)</f>
        <v>0</v>
      </c>
      <c r="K41" s="66">
        <f>SUM(K17:K39)</f>
        <v>4</v>
      </c>
      <c r="L41" s="67" t="str">
        <f>IF(SUM(H41:K41)=SUM(L17:L39),CONCATENATE("OK = ",SUM(H41:K41)),CONCATENATE("ERROR, ",SUM(H41:K41)," != ",SUM(L17:L40)))</f>
        <v>OK = 4</v>
      </c>
    </row>
    <row r="42" spans="1:12">
      <c r="A42" s="63" t="s">
        <v>89</v>
      </c>
      <c r="B42" s="61"/>
      <c r="C42" s="51">
        <f>COUNTIF(Comments!$T$2:$T$263, CONCATENATE($A42,C$15))</f>
        <v>0</v>
      </c>
      <c r="D42" s="51">
        <f>COUNTIF(Comments!$T$2:$T$263, CONCATENATE($A42,D$15))</f>
        <v>0</v>
      </c>
      <c r="E42" s="52">
        <f>COUNTIF(Comments!$T$2:$T$263, CONCATENATE($A42,$A$6))+COUNTIF(Comments!$T$2:$T$263, CONCATENATE($A42,$A$7))+COUNTIF(Comments!$T$2:$T$263, CONCATENATE($A42,$A$8))</f>
        <v>0</v>
      </c>
      <c r="F42" s="22"/>
      <c r="G42" s="22"/>
      <c r="H42" s="22"/>
      <c r="I42" s="22"/>
      <c r="J42" s="22"/>
      <c r="K42" s="22"/>
    </row>
    <row r="43" spans="1:12">
      <c r="A43" s="63" t="s">
        <v>91</v>
      </c>
      <c r="B43" s="61"/>
      <c r="C43" s="51">
        <f>COUNTIF(Comments!$T$2:$T$263, CONCATENATE($A43,C$15))</f>
        <v>0</v>
      </c>
      <c r="D43" s="51">
        <f>COUNTIF(Comments!$T$2:$T$263, CONCATENATE($A43,D$15))</f>
        <v>0</v>
      </c>
      <c r="E43" s="52">
        <f>COUNTIF(Comments!$T$2:$T$263, CONCATENATE($A43,$A$6))+COUNTIF(Comments!$T$2:$T$263, CONCATENATE($A43,$A$7))+COUNTIF(Comments!$T$2:$T$263, CONCATENATE($A43,$A$8))</f>
        <v>0</v>
      </c>
      <c r="F43" s="22"/>
      <c r="G43" s="22"/>
      <c r="H43" s="22"/>
      <c r="I43" s="22"/>
      <c r="J43" s="22"/>
      <c r="K43" s="22"/>
    </row>
    <row r="44" spans="1:12">
      <c r="A44" s="63" t="s">
        <v>93</v>
      </c>
      <c r="B44" s="61"/>
      <c r="C44" s="51">
        <f>COUNTIF(Comments!$T$2:$T$263, CONCATENATE($A44,C$15))</f>
        <v>0</v>
      </c>
      <c r="D44" s="51">
        <f>COUNTIF(Comments!$T$2:$T$263, CONCATENATE($A44,D$15))</f>
        <v>0</v>
      </c>
      <c r="E44" s="52">
        <f>COUNTIF(Comments!$T$2:$T$263, CONCATENATE($A44,$A$6))+COUNTIF(Comments!$T$2:$T$263, CONCATENATE($A44,$A$7))+COUNTIF(Comments!$T$2:$T$263, CONCATENATE($A44,$A$8))</f>
        <v>0</v>
      </c>
      <c r="F44" s="22"/>
      <c r="G44" s="22"/>
      <c r="H44" s="22"/>
      <c r="I44" s="22"/>
      <c r="J44" s="22"/>
      <c r="K44" s="22"/>
    </row>
    <row r="45" spans="1:12">
      <c r="A45" s="63" t="s">
        <v>95</v>
      </c>
      <c r="B45" s="61"/>
      <c r="C45" s="51">
        <f>COUNTIF(Comments!$T$2:$T$263, CONCATENATE($A45,C$15))</f>
        <v>0</v>
      </c>
      <c r="D45" s="51">
        <f>COUNTIF(Comments!$T$2:$T$263, CONCATENATE($A45,D$15))</f>
        <v>0</v>
      </c>
      <c r="E45" s="52">
        <f>COUNTIF(Comments!$T$2:$T$263, CONCATENATE($A45,$A$6))+COUNTIF(Comments!$T$2:$T$263, CONCATENATE($A45,$A$7))+COUNTIF(Comments!$T$2:$T$263, CONCATENATE($A45,$A$8))</f>
        <v>0</v>
      </c>
      <c r="F45" s="22"/>
      <c r="G45" s="22"/>
      <c r="H45" s="22"/>
      <c r="I45" s="22"/>
      <c r="J45" s="22"/>
      <c r="K45" s="22"/>
    </row>
    <row r="46" spans="1:12">
      <c r="A46" s="63" t="s">
        <v>97</v>
      </c>
      <c r="B46" s="61"/>
      <c r="C46" s="51">
        <f>COUNTIF(Comments!$T$2:$T$263, CONCATENATE($A46,C$15))</f>
        <v>0</v>
      </c>
      <c r="D46" s="51">
        <f>COUNTIF(Comments!$T$2:$T$263, CONCATENATE($A46,D$15))</f>
        <v>0</v>
      </c>
      <c r="E46" s="52">
        <f>COUNTIF(Comments!$T$2:$T$263, CONCATENATE($A46,$A$6))+COUNTIF(Comments!$T$2:$T$263, CONCATENATE($A46,$A$7))+COUNTIF(Comments!$T$2:$T$263, CONCATENATE($A46,$A$8))</f>
        <v>0</v>
      </c>
      <c r="F46" s="22"/>
      <c r="G46" s="22"/>
      <c r="H46" s="22"/>
      <c r="I46" s="22"/>
      <c r="J46" s="22"/>
      <c r="K46" s="22"/>
    </row>
    <row r="47" spans="1:12">
      <c r="A47" s="63" t="s">
        <v>99</v>
      </c>
      <c r="B47" s="61"/>
      <c r="C47" s="51">
        <f>COUNTIF(Comments!$T$2:$T$263, CONCATENATE($A47,C$15))</f>
        <v>0</v>
      </c>
      <c r="D47" s="51">
        <f>COUNTIF(Comments!$T$2:$T$263, CONCATENATE($A47,D$15))</f>
        <v>0</v>
      </c>
      <c r="E47" s="52">
        <f>COUNTIF(Comments!$T$2:$T$263, CONCATENATE($A47,$A$6))+COUNTIF(Comments!$T$2:$T$263, CONCATENATE($A47,$A$7))+COUNTIF(Comments!$T$2:$T$263, CONCATENATE($A47,$A$8))</f>
        <v>0</v>
      </c>
      <c r="F47" s="22"/>
      <c r="G47" s="22"/>
      <c r="H47" s="22"/>
      <c r="I47" s="22"/>
      <c r="J47" s="22"/>
      <c r="K47" s="22"/>
    </row>
    <row r="48" spans="1:12">
      <c r="A48" s="63" t="s">
        <v>101</v>
      </c>
      <c r="B48" s="61"/>
      <c r="C48" s="51">
        <f>COUNTIF(Comments!$T$2:$T$263, CONCATENATE($A48,C$15))</f>
        <v>0</v>
      </c>
      <c r="D48" s="51">
        <f>COUNTIF(Comments!$T$2:$T$263, CONCATENATE($A48,D$15))</f>
        <v>0</v>
      </c>
      <c r="E48" s="52">
        <f>COUNTIF(Comments!$T$2:$T$263, CONCATENATE($A48,$A$6))+COUNTIF(Comments!$T$2:$T$263, CONCATENATE($A48,$A$7))+COUNTIF(Comments!$T$2:$T$263, CONCATENATE($A48,$A$8))</f>
        <v>0</v>
      </c>
      <c r="F48" s="22"/>
      <c r="G48" s="22"/>
      <c r="H48" s="22"/>
      <c r="I48" s="22"/>
      <c r="J48" s="22"/>
      <c r="K48" s="22"/>
    </row>
    <row r="49" spans="1:11">
      <c r="A49" s="63" t="s">
        <v>103</v>
      </c>
      <c r="B49" s="61"/>
      <c r="C49" s="51">
        <f>COUNTIF(Comments!$T$2:$T$263, CONCATENATE($A49,C$15))</f>
        <v>0</v>
      </c>
      <c r="D49" s="51">
        <f>COUNTIF(Comments!$T$2:$T$263, CONCATENATE($A49,D$15))</f>
        <v>0</v>
      </c>
      <c r="E49" s="52">
        <f>COUNTIF(Comments!$T$2:$T$263, CONCATENATE($A49,$A$6))+COUNTIF(Comments!$T$2:$T$263, CONCATENATE($A49,$A$7))+COUNTIF(Comments!$T$2:$T$263, CONCATENATE($A49,$A$8))</f>
        <v>0</v>
      </c>
      <c r="F49" s="22"/>
      <c r="G49" s="22"/>
      <c r="H49" s="22"/>
      <c r="I49" s="22"/>
      <c r="J49" s="22"/>
      <c r="K49" s="22"/>
    </row>
    <row r="50" spans="1:11">
      <c r="A50" s="63" t="s">
        <v>105</v>
      </c>
      <c r="B50" s="61"/>
      <c r="C50" s="51">
        <f>COUNTIF(Comments!$T$2:$T$263, CONCATENATE($A50,C$15))</f>
        <v>0</v>
      </c>
      <c r="D50" s="51">
        <f>COUNTIF(Comments!$T$2:$T$263, CONCATENATE($A50,D$15))</f>
        <v>0</v>
      </c>
      <c r="E50" s="52">
        <f>COUNTIF(Comments!$T$2:$T$263, CONCATENATE($A50,$A$6))+COUNTIF(Comments!$T$2:$T$263, CONCATENATE($A50,$A$7))+COUNTIF(Comments!$T$2:$T$263, CONCATENATE($A50,$A$8))</f>
        <v>0</v>
      </c>
      <c r="F50" s="22"/>
      <c r="G50" s="22"/>
      <c r="H50" s="22"/>
      <c r="I50" s="22"/>
      <c r="J50" s="22"/>
      <c r="K50" s="22"/>
    </row>
    <row r="51" spans="1:11">
      <c r="A51" s="63" t="s">
        <v>107</v>
      </c>
      <c r="B51" s="61"/>
      <c r="C51" s="51">
        <f>COUNTIF(Comments!$T$2:$T$263, CONCATENATE($A51,C$15))</f>
        <v>0</v>
      </c>
      <c r="D51" s="51">
        <f>COUNTIF(Comments!$T$2:$T$263, CONCATENATE($A51,D$15))</f>
        <v>0</v>
      </c>
      <c r="E51" s="52">
        <f>COUNTIF(Comments!$T$2:$T$263, CONCATENATE($A51,$A$6))+COUNTIF(Comments!$T$2:$T$263, CONCATENATE($A51,$A$7))+COUNTIF(Comments!$T$2:$T$263, CONCATENATE($A51,$A$8))</f>
        <v>0</v>
      </c>
      <c r="F51" s="22"/>
      <c r="G51" s="22"/>
      <c r="H51" s="22"/>
      <c r="I51" s="22"/>
      <c r="J51" s="22"/>
      <c r="K51" s="22"/>
    </row>
    <row r="52" spans="1:11">
      <c r="A52" s="63" t="s">
        <v>109</v>
      </c>
      <c r="B52" s="61"/>
      <c r="C52" s="51">
        <f>COUNTIF(Comments!$T$2:$T$263, CONCATENATE($A52,C$15))</f>
        <v>0</v>
      </c>
      <c r="D52" s="51">
        <f>COUNTIF(Comments!$T$2:$T$263, CONCATENATE($A52,D$15))</f>
        <v>0</v>
      </c>
      <c r="E52" s="52">
        <f>COUNTIF(Comments!$T$2:$T$263, CONCATENATE($A52,$A$6))+COUNTIF(Comments!$T$2:$T$263, CONCATENATE($A52,$A$7))+COUNTIF(Comments!$T$2:$T$263, CONCATENATE($A52,$A$8))</f>
        <v>0</v>
      </c>
      <c r="F52" s="22"/>
      <c r="G52" s="22"/>
      <c r="H52" s="22"/>
      <c r="I52" s="22"/>
      <c r="J52" s="22"/>
      <c r="K52" s="22"/>
    </row>
    <row r="53" spans="1:11">
      <c r="A53" s="63" t="s">
        <v>111</v>
      </c>
      <c r="B53" s="61"/>
      <c r="C53" s="51">
        <f>COUNTIF(Comments!$T$2:$T$263, CONCATENATE($A53,C$15))</f>
        <v>0</v>
      </c>
      <c r="D53" s="51">
        <f>COUNTIF(Comments!$T$2:$T$263, CONCATENATE($A53,D$15))</f>
        <v>0</v>
      </c>
      <c r="E53" s="52">
        <f>COUNTIF(Comments!$T$2:$T$263, CONCATENATE($A53,$A$6))+COUNTIF(Comments!$T$2:$T$263, CONCATENATE($A53,$A$7))+COUNTIF(Comments!$T$2:$T$263, CONCATENATE($A53,$A$8))</f>
        <v>0</v>
      </c>
      <c r="F53" s="22"/>
      <c r="G53" s="22"/>
      <c r="H53" s="22"/>
      <c r="I53" s="22"/>
      <c r="J53" s="22"/>
      <c r="K53" s="22"/>
    </row>
    <row r="54" spans="1:11">
      <c r="A54" s="63" t="s">
        <v>113</v>
      </c>
      <c r="B54" s="61"/>
      <c r="C54" s="51">
        <f>COUNTIF(Comments!$T$2:$T$263, CONCATENATE($A54,C$15))</f>
        <v>0</v>
      </c>
      <c r="D54" s="51">
        <f>COUNTIF(Comments!$T$2:$T$263, CONCATENATE($A54,D$15))</f>
        <v>0</v>
      </c>
      <c r="E54" s="52">
        <f>COUNTIF(Comments!$T$2:$T$263, CONCATENATE($A54,$A$6))+COUNTIF(Comments!$T$2:$T$263, CONCATENATE($A54,$A$7))+COUNTIF(Comments!$T$2:$T$263, CONCATENATE($A54,$A$8))</f>
        <v>0</v>
      </c>
      <c r="F54" s="22"/>
      <c r="G54" s="22"/>
      <c r="H54" s="22"/>
      <c r="I54" s="22"/>
      <c r="J54" s="22"/>
      <c r="K54" s="22"/>
    </row>
    <row r="55" spans="1:11">
      <c r="A55" s="63" t="s">
        <v>103</v>
      </c>
      <c r="B55" s="61"/>
      <c r="C55" s="51">
        <f>COUNTIF(Comments!$T$2:$T$263, CONCATENATE($A55,C$15))</f>
        <v>0</v>
      </c>
      <c r="D55" s="51">
        <f>COUNTIF(Comments!$T$2:$T$263, CONCATENATE($A55,D$15))</f>
        <v>0</v>
      </c>
      <c r="E55" s="52">
        <f>COUNTIF(Comments!$T$2:$T$263, CONCATENATE($A55,$A$6))+COUNTIF(Comments!$T$2:$T$263, CONCATENATE($A55,$A$7))+COUNTIF(Comments!$T$2:$T$263, CONCATENATE($A55,$A$8))</f>
        <v>0</v>
      </c>
      <c r="F55" s="22"/>
      <c r="G55" s="22"/>
      <c r="H55" s="22"/>
      <c r="I55" s="22"/>
      <c r="J55" s="22"/>
      <c r="K55" s="22"/>
    </row>
    <row r="56" spans="1:11">
      <c r="A56" s="63" t="s">
        <v>116</v>
      </c>
      <c r="B56" s="61"/>
      <c r="C56" s="51">
        <f>COUNTIF(Comments!$T$2:$T$263, CONCATENATE($A56,C$15))</f>
        <v>0</v>
      </c>
      <c r="D56" s="51">
        <f>COUNTIF(Comments!$T$2:$T$263, CONCATENATE($A56,D$15))</f>
        <v>0</v>
      </c>
      <c r="E56" s="52">
        <f>COUNTIF(Comments!$T$2:$T$263, CONCATENATE($A56,$A$6))+COUNTIF(Comments!$T$2:$T$263, CONCATENATE($A56,$A$7))+COUNTIF(Comments!$T$2:$T$263, CONCATENATE($A56,$A$8))</f>
        <v>0</v>
      </c>
      <c r="F56" s="22"/>
      <c r="G56" s="22"/>
      <c r="H56" s="22"/>
      <c r="I56" s="22"/>
      <c r="J56" s="22"/>
      <c r="K56" s="22"/>
    </row>
    <row r="57" spans="1:11">
      <c r="A57" s="63" t="s">
        <v>132</v>
      </c>
      <c r="B57" s="61"/>
      <c r="C57" s="51">
        <f>COUNTIF(Comments!$T$2:$T$263, CONCATENATE($A57,C$15))</f>
        <v>0</v>
      </c>
      <c r="D57" s="51">
        <f>COUNTIF(Comments!$T$2:$T$263, CONCATENATE($A57,D$15))</f>
        <v>0</v>
      </c>
      <c r="E57" s="52">
        <f>COUNTIF(Comments!$T$2:$T$263, CONCATENATE($A57,$A$6))+COUNTIF(Comments!$T$2:$T$263, CONCATENATE($A57,$A$7))+COUNTIF(Comments!$T$2:$T$263, CONCATENATE($A57,$A$8))</f>
        <v>0</v>
      </c>
      <c r="F57" s="22"/>
      <c r="G57" s="22"/>
      <c r="H57" s="22"/>
      <c r="I57" s="22"/>
      <c r="J57" s="22"/>
      <c r="K57" s="22"/>
    </row>
    <row r="58" spans="1:11">
      <c r="A58" s="63" t="s">
        <v>133</v>
      </c>
      <c r="B58" s="61"/>
      <c r="C58" s="51">
        <f>COUNTIF(Comments!$T$2:$T$263, CONCATENATE($A58,C$15))</f>
        <v>0</v>
      </c>
      <c r="D58" s="51">
        <f>COUNTIF(Comments!$T$2:$T$263, CONCATENATE($A58,D$15))</f>
        <v>0</v>
      </c>
      <c r="E58" s="52">
        <f>COUNTIF(Comments!$T$2:$T$263, CONCATENATE($A58,$A$6))+COUNTIF(Comments!$T$2:$T$263, CONCATENATE($A58,$A$7))+COUNTIF(Comments!$T$2:$T$263, CONCATENATE($A58,$A$8))</f>
        <v>0</v>
      </c>
      <c r="F58" s="22"/>
      <c r="G58" s="22"/>
      <c r="H58" s="22"/>
      <c r="I58" s="22"/>
      <c r="J58" s="22"/>
      <c r="K58" s="22"/>
    </row>
    <row r="59" spans="1:11">
      <c r="A59" s="63" t="s">
        <v>134</v>
      </c>
      <c r="B59" s="61"/>
      <c r="C59" s="51">
        <f>COUNTIF(Comments!$T$2:$T$263, CONCATENATE($A59,C$15))</f>
        <v>0</v>
      </c>
      <c r="D59" s="51">
        <f>COUNTIF(Comments!$T$2:$T$263, CONCATENATE($A59,D$15))</f>
        <v>0</v>
      </c>
      <c r="E59" s="52">
        <f>COUNTIF(Comments!$T$2:$T$263, CONCATENATE($A59,$A$6))+COUNTIF(Comments!$T$2:$T$263, CONCATENATE($A59,$A$7))+COUNTIF(Comments!$T$2:$T$263, CONCATENATE($A59,$A$8))</f>
        <v>0</v>
      </c>
      <c r="F59" s="22"/>
      <c r="G59" s="22"/>
      <c r="H59" s="22"/>
      <c r="I59" s="22"/>
      <c r="J59" s="22"/>
      <c r="K59" s="22"/>
    </row>
    <row r="60" spans="1:11">
      <c r="A60" s="63" t="s">
        <v>135</v>
      </c>
      <c r="B60" s="61"/>
      <c r="C60" s="51">
        <f>COUNTIF(Comments!$T$2:$T$263, CONCATENATE($A60,C$15))</f>
        <v>0</v>
      </c>
      <c r="D60" s="51">
        <f>COUNTIF(Comments!$T$2:$T$263, CONCATENATE($A60,D$15))</f>
        <v>0</v>
      </c>
      <c r="E60" s="52">
        <f>COUNTIF(Comments!$T$2:$T$263, CONCATENATE($A60,$A$6))+COUNTIF(Comments!$T$2:$T$263, CONCATENATE($A60,$A$7))+COUNTIF(Comments!$T$2:$T$263, CONCATENATE($A60,$A$8))</f>
        <v>0</v>
      </c>
      <c r="F60" s="22"/>
      <c r="G60" s="22"/>
      <c r="H60" s="22"/>
      <c r="I60" s="22"/>
      <c r="J60" s="22"/>
      <c r="K60" s="22"/>
    </row>
    <row r="61" spans="1:11">
      <c r="A61" s="63"/>
      <c r="B61" s="61"/>
      <c r="C61" s="51">
        <f>COUNTIF(Comments!$T$2:$T$263, CONCATENATE($A61,C$15))</f>
        <v>0</v>
      </c>
      <c r="D61" s="51">
        <f>COUNTIF(Comments!$T$2:$T$263, CONCATENATE($A61,D$15))</f>
        <v>0</v>
      </c>
      <c r="E61" s="52">
        <f>COUNTIF(Comments!$T$2:$T$263, CONCATENATE($A61,$A$6))+COUNTIF(Comments!$T$2:$T$263, CONCATENATE($A61,$A$7))+COUNTIF(Comments!$T$2:$T$263, CONCATENATE($A61,$A$8))</f>
        <v>24</v>
      </c>
      <c r="F61" s="22"/>
      <c r="G61" s="22"/>
      <c r="H61" s="22"/>
      <c r="I61" s="22"/>
      <c r="J61" s="22"/>
      <c r="K61" s="22"/>
    </row>
    <row r="62" spans="1:11">
      <c r="A62" s="63"/>
      <c r="B62" s="61"/>
      <c r="C62" s="51"/>
      <c r="D62" s="51"/>
      <c r="E62" s="52"/>
      <c r="F62" s="22"/>
      <c r="G62" s="22"/>
      <c r="H62" s="22"/>
      <c r="I62" s="22"/>
      <c r="J62" s="22"/>
      <c r="K62" s="22"/>
    </row>
    <row r="63" spans="1:11">
      <c r="A63" s="64" t="s">
        <v>118</v>
      </c>
      <c r="B63" s="61">
        <f>COUNTIF(Comments!$T$2:$T$263,CONCATENATE($A63,$A$3))+COUNTIF(Comments!$T$2:$T$263,$A$3)</f>
        <v>0</v>
      </c>
      <c r="C63" s="51"/>
      <c r="D63" s="51"/>
      <c r="E63" s="52"/>
      <c r="F63" s="22"/>
      <c r="G63" s="22"/>
      <c r="H63" s="22"/>
      <c r="I63" s="22"/>
      <c r="J63" s="22"/>
      <c r="K63" s="22"/>
    </row>
    <row r="64" spans="1:11">
      <c r="A64" s="64"/>
      <c r="B64" s="61"/>
      <c r="C64" s="51"/>
      <c r="D64" s="51"/>
      <c r="E64" s="52"/>
      <c r="F64" s="22"/>
      <c r="G64" s="22"/>
      <c r="H64" s="22"/>
      <c r="I64" s="22"/>
      <c r="J64" s="22"/>
      <c r="K64" s="22"/>
    </row>
    <row r="65" spans="1:11">
      <c r="A65" s="75" t="s">
        <v>128</v>
      </c>
      <c r="B65" s="66">
        <f>SUM(B17:B63)</f>
        <v>0</v>
      </c>
      <c r="C65" s="66">
        <f t="shared" ref="C65:E65" si="2">SUM(C17:C63)</f>
        <v>1</v>
      </c>
      <c r="D65" s="66">
        <f t="shared" si="2"/>
        <v>0</v>
      </c>
      <c r="E65" s="76">
        <f t="shared" si="2"/>
        <v>35</v>
      </c>
      <c r="F65" s="22"/>
      <c r="G65" s="22"/>
      <c r="H65" s="22"/>
      <c r="I65" s="22"/>
      <c r="J65" s="22"/>
      <c r="K65" s="22"/>
    </row>
    <row r="66" spans="1:11">
      <c r="A66" s="39"/>
      <c r="B66" s="22"/>
      <c r="C66" s="22"/>
      <c r="D66" s="22"/>
      <c r="E66" s="22"/>
      <c r="F66" s="22"/>
      <c r="G66" s="22"/>
      <c r="H66" s="22"/>
      <c r="I66" s="22"/>
      <c r="J66" s="22"/>
      <c r="K66" s="22"/>
    </row>
    <row r="67" spans="1:11">
      <c r="A67" s="22"/>
      <c r="B67" s="22"/>
      <c r="C67" s="22"/>
      <c r="D67" s="22"/>
      <c r="E67" s="22"/>
      <c r="F67" s="22"/>
      <c r="G67" s="22"/>
      <c r="H67" s="22"/>
      <c r="I67" s="22"/>
      <c r="J67" s="22"/>
      <c r="K67" s="22"/>
    </row>
    <row r="68" spans="1:11">
      <c r="D68" s="26"/>
    </row>
    <row r="69" spans="1:11">
      <c r="D69" s="26"/>
    </row>
    <row r="70" spans="1:11">
      <c r="D70" s="26"/>
    </row>
    <row r="71" spans="1:11">
      <c r="D71" s="26"/>
    </row>
    <row r="72" spans="1:11">
      <c r="D72" s="26"/>
    </row>
    <row r="73" spans="1:11">
      <c r="D73" s="26"/>
    </row>
    <row r="74" spans="1:11">
      <c r="D74" s="26"/>
    </row>
    <row r="75" spans="1:11">
      <c r="D75" s="26"/>
    </row>
    <row r="76" spans="1:11">
      <c r="D76" s="26"/>
    </row>
    <row r="77" spans="1:11">
      <c r="D77" s="26"/>
    </row>
    <row r="78" spans="1:11">
      <c r="D78" s="26"/>
    </row>
    <row r="79" spans="1:11">
      <c r="D79" s="26"/>
    </row>
    <row r="80" spans="1:11">
      <c r="D80" s="28"/>
    </row>
    <row r="81" spans="1:4">
      <c r="D81" s="26"/>
    </row>
    <row r="82" spans="1:4">
      <c r="D82" s="26"/>
    </row>
    <row r="83" spans="1:4">
      <c r="D83" s="26"/>
    </row>
    <row r="84" spans="1:4">
      <c r="D84" s="26"/>
    </row>
    <row r="85" spans="1:4">
      <c r="D85" s="26"/>
    </row>
    <row r="86" spans="1:4">
      <c r="D86" s="26"/>
    </row>
    <row r="87" spans="1:4">
      <c r="D87" s="26"/>
    </row>
    <row r="88" spans="1:4">
      <c r="D88" s="26"/>
    </row>
    <row r="89" spans="1:4">
      <c r="D89" s="26"/>
    </row>
    <row r="90" spans="1:4">
      <c r="D90" s="26"/>
    </row>
    <row r="91" spans="1:4">
      <c r="A91" s="36"/>
      <c r="D91" s="26"/>
    </row>
    <row r="92" spans="1:4">
      <c r="A92" s="36"/>
      <c r="D92" s="26"/>
    </row>
    <row r="93" spans="1:4">
      <c r="D93" s="26"/>
    </row>
    <row r="94" spans="1:4">
      <c r="D94" s="26"/>
    </row>
    <row r="95" spans="1:4">
      <c r="D95" s="26"/>
    </row>
    <row r="96" spans="1:4">
      <c r="D96" s="26"/>
    </row>
    <row r="97" spans="4:4">
      <c r="D97" s="26"/>
    </row>
    <row r="98" spans="4:4">
      <c r="D98" s="26"/>
    </row>
    <row r="99" spans="4:4">
      <c r="D99" s="28"/>
    </row>
    <row r="100" spans="4:4">
      <c r="D100" s="26"/>
    </row>
    <row r="101" spans="4:4">
      <c r="D101" s="26"/>
    </row>
    <row r="102" spans="4:4">
      <c r="D102" s="2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4"/>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8" spans="1:1">
      <c r="A158" s="35"/>
    </row>
    <row r="159" spans="1:1">
      <c r="A159" s="35"/>
    </row>
    <row r="160" spans="1:1">
      <c r="A160" s="35"/>
    </row>
    <row r="161" spans="1:1">
      <c r="A161" s="35"/>
    </row>
    <row r="162" spans="1:1">
      <c r="A162" s="35"/>
    </row>
    <row r="163" spans="1:1">
      <c r="A163" s="35"/>
    </row>
    <row r="164" spans="1:1">
      <c r="A164" s="35"/>
    </row>
    <row r="165" spans="1:1">
      <c r="A165" s="35"/>
    </row>
    <row r="166" spans="1:1">
      <c r="A166" s="35"/>
    </row>
    <row r="167" spans="1:1">
      <c r="A167" s="35"/>
    </row>
    <row r="168" spans="1:1">
      <c r="A168" s="35"/>
    </row>
    <row r="169" spans="1:1">
      <c r="A169" s="35"/>
    </row>
    <row r="170" spans="1:1">
      <c r="A170" s="35"/>
    </row>
    <row r="171" spans="1:1">
      <c r="A171" s="36"/>
    </row>
    <row r="173" spans="1:1">
      <c r="A173" s="36"/>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sheetData>
  <sortState ref="A61:A256">
    <sortCondition ref="A61"/>
  </sortState>
  <phoneticPr fontId="2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62</v>
      </c>
    </row>
    <row r="2" spans="1:1">
      <c r="A2" s="1"/>
    </row>
    <row r="3" spans="1:1">
      <c r="A3" s="1"/>
    </row>
    <row r="4" spans="1:1" ht="30">
      <c r="A4" s="1" t="s">
        <v>63</v>
      </c>
    </row>
    <row r="5" spans="1:1">
      <c r="A5" s="1"/>
    </row>
    <row r="6" spans="1:1">
      <c r="A6" s="1" t="s">
        <v>69</v>
      </c>
    </row>
    <row r="7" spans="1:1">
      <c r="A7" s="1"/>
    </row>
    <row r="8" spans="1:1" ht="45">
      <c r="A8" s="1" t="s">
        <v>70</v>
      </c>
    </row>
    <row r="9" spans="1:1">
      <c r="A9" s="1"/>
    </row>
    <row r="10" spans="1:1" ht="30">
      <c r="A10" s="1" t="s">
        <v>71</v>
      </c>
    </row>
    <row r="11" spans="1:1">
      <c r="A11" s="1"/>
    </row>
    <row r="12" spans="1:1" ht="45">
      <c r="A12" s="1" t="s">
        <v>64</v>
      </c>
    </row>
    <row r="13" spans="1:1">
      <c r="A13" s="1"/>
    </row>
    <row r="14" spans="1:1" ht="30">
      <c r="A14" s="1" t="s">
        <v>65</v>
      </c>
    </row>
    <row r="15" spans="1:1">
      <c r="A15" s="1"/>
    </row>
    <row r="16" spans="1:1">
      <c r="A16" s="1" t="s">
        <v>66</v>
      </c>
    </row>
    <row r="17" spans="1:1">
      <c r="A17" s="1"/>
    </row>
    <row r="18" spans="1:1" ht="30">
      <c r="A18" s="1" t="s">
        <v>67</v>
      </c>
    </row>
    <row r="19" spans="1:1">
      <c r="A19" s="1"/>
    </row>
    <row r="20" spans="1:1" ht="30">
      <c r="A20" s="1" t="s">
        <v>68</v>
      </c>
    </row>
    <row r="21" spans="1:1">
      <c r="A21" s="1"/>
    </row>
    <row r="22" spans="1:1">
      <c r="A22" s="1"/>
    </row>
  </sheetData>
  <phoneticPr fontId="21"/>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B1" sqref="B1"/>
    </sheetView>
  </sheetViews>
  <sheetFormatPr baseColWidth="10" defaultColWidth="11" defaultRowHeight="15" x14ac:dyDescent="0"/>
  <sheetData/>
  <phoneticPr fontId="21"/>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Comments</vt:lpstr>
      <vt:lpstr>Summary</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2011-11-08T15:46:43Z</dcterms:modified>
</cp:coreProperties>
</file>