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90" windowWidth="15600" windowHeight="8220"/>
  </bookViews>
  <sheets>
    <sheet name="IEEE Cover" sheetId="6" r:id="rId1"/>
    <sheet name="Notes" sheetId="4" r:id="rId2"/>
    <sheet name="Input Data" sheetId="1" r:id="rId3"/>
    <sheet name="Plots" sheetId="3" state="hidden" r:id="rId4"/>
    <sheet name="Plot Data" sheetId="2" state="hidden" r:id="rId5"/>
    <sheet name="Scale Plot Data" sheetId="7" state="hidden" r:id="rId6"/>
    <sheet name="4f Band Plots" sheetId="10" r:id="rId7"/>
    <sheet name="Scale Plots" sheetId="9" r:id="rId8"/>
  </sheets>
  <calcPr calcId="144525"/>
</workbook>
</file>

<file path=xl/calcChain.xml><?xml version="1.0" encoding="utf-8"?>
<calcChain xmlns="http://schemas.openxmlformats.org/spreadsheetml/2006/main">
  <c r="D7" i="1" l="1"/>
  <c r="E21" i="10" l="1"/>
  <c r="E20" i="10"/>
  <c r="K33" i="10" s="1"/>
  <c r="E18" i="10"/>
  <c r="M32" i="10" l="1"/>
  <c r="M36" i="10"/>
  <c r="N33" i="10"/>
  <c r="M35" i="10"/>
  <c r="N36" i="10"/>
  <c r="N32" i="10"/>
  <c r="M34" i="10"/>
  <c r="N35" i="10"/>
  <c r="N31" i="10"/>
  <c r="M31" i="10"/>
  <c r="M33" i="10"/>
  <c r="N34" i="10"/>
  <c r="G32" i="10"/>
  <c r="H33" i="10"/>
  <c r="H36" i="10"/>
  <c r="M30" i="10"/>
  <c r="G34" i="10"/>
  <c r="H35" i="10"/>
  <c r="H31" i="10"/>
  <c r="G31" i="10"/>
  <c r="G33" i="10"/>
  <c r="H34" i="10"/>
  <c r="G36" i="10"/>
  <c r="G35" i="10"/>
  <c r="H32" i="10"/>
  <c r="G30" i="10"/>
  <c r="J19" i="10"/>
  <c r="K28" i="10"/>
  <c r="K25" i="10"/>
  <c r="K23" i="10"/>
  <c r="M26" i="10"/>
  <c r="N20" i="10"/>
  <c r="M28" i="10"/>
  <c r="N25" i="10"/>
  <c r="N22" i="10"/>
  <c r="M20" i="10"/>
  <c r="M19" i="10"/>
  <c r="N26" i="10"/>
  <c r="M24" i="10"/>
  <c r="N21" i="10"/>
  <c r="N28" i="10"/>
  <c r="N23" i="10"/>
  <c r="M18" i="10"/>
  <c r="N27" i="10"/>
  <c r="N24" i="10"/>
  <c r="M22" i="10"/>
  <c r="N19" i="10"/>
  <c r="M27" i="10"/>
  <c r="M25" i="10"/>
  <c r="M23" i="10"/>
  <c r="M21" i="10"/>
  <c r="K27" i="10"/>
  <c r="K21" i="10"/>
  <c r="K26" i="10"/>
  <c r="J30" i="10"/>
  <c r="K24" i="10"/>
  <c r="K22" i="10"/>
  <c r="K20" i="10"/>
  <c r="K31" i="10"/>
  <c r="J18" i="10"/>
  <c r="J28" i="10"/>
  <c r="J26" i="10"/>
  <c r="J24" i="10"/>
  <c r="J22" i="10"/>
  <c r="J20" i="10"/>
  <c r="K36" i="10"/>
  <c r="K34" i="10"/>
  <c r="K32" i="10"/>
  <c r="K19" i="10"/>
  <c r="J27" i="10"/>
  <c r="J25" i="10"/>
  <c r="J23" i="10"/>
  <c r="J21" i="10"/>
  <c r="K35" i="10"/>
  <c r="H19" i="10"/>
  <c r="G27" i="10"/>
  <c r="G25" i="10"/>
  <c r="G23" i="10"/>
  <c r="G21" i="10"/>
  <c r="H28" i="10"/>
  <c r="H26" i="10"/>
  <c r="H24" i="10"/>
  <c r="H22" i="10"/>
  <c r="H20" i="10"/>
  <c r="G18" i="10"/>
  <c r="G28" i="10"/>
  <c r="G26" i="10"/>
  <c r="G24" i="10"/>
  <c r="G22" i="10"/>
  <c r="G20" i="10"/>
  <c r="G19" i="10"/>
  <c r="H27" i="10"/>
  <c r="H25" i="10"/>
  <c r="H23" i="10"/>
  <c r="H21" i="10"/>
  <c r="A28" i="7"/>
  <c r="C62" i="1"/>
  <c r="A30" i="7" s="1"/>
  <c r="C63" i="1"/>
  <c r="A31" i="7" s="1"/>
  <c r="C64" i="1"/>
  <c r="A32" i="7" s="1"/>
  <c r="C65" i="1"/>
  <c r="A33" i="7" s="1"/>
  <c r="C66" i="1"/>
  <c r="A34" i="7" s="1"/>
  <c r="C67" i="1"/>
  <c r="A35" i="7" s="1"/>
  <c r="C68" i="1"/>
  <c r="A36" i="7" s="1"/>
  <c r="C61" i="1"/>
  <c r="A29" i="7" s="1"/>
  <c r="B29" i="7" l="1"/>
  <c r="B35" i="7"/>
  <c r="B33" i="7"/>
  <c r="B31" i="7"/>
  <c r="B36" i="7"/>
  <c r="B34" i="7"/>
  <c r="B32" i="7"/>
  <c r="B30" i="7"/>
  <c r="D9" i="1"/>
  <c r="D8" i="1"/>
  <c r="E3" i="1"/>
  <c r="E4" i="1"/>
  <c r="E5" i="1"/>
  <c r="E6" i="1"/>
  <c r="E7" i="1"/>
  <c r="E8" i="1"/>
  <c r="E9" i="1"/>
  <c r="V6" i="7" s="1"/>
  <c r="E10" i="1"/>
  <c r="E2" i="1"/>
  <c r="D3" i="1"/>
  <c r="D4" i="1"/>
  <c r="G15" i="7" s="1"/>
  <c r="D5" i="1"/>
  <c r="D6" i="1"/>
  <c r="M17" i="7"/>
  <c r="J34" i="10" s="1"/>
  <c r="D10" i="1"/>
  <c r="S18" i="7" s="1"/>
  <c r="D2" i="1"/>
  <c r="G5" i="7" l="1"/>
  <c r="S17" i="7"/>
  <c r="J6" i="7"/>
  <c r="M7" i="7"/>
  <c r="P4" i="7"/>
  <c r="S4" i="7"/>
  <c r="J5" i="7"/>
  <c r="J4" i="7"/>
  <c r="G7" i="7"/>
  <c r="S14" i="7"/>
  <c r="S6" i="7"/>
  <c r="J9" i="7"/>
  <c r="V9" i="7"/>
  <c r="J8" i="7"/>
  <c r="V5" i="7"/>
  <c r="G4" i="7"/>
  <c r="M4" i="7"/>
  <c r="G3" i="7"/>
  <c r="G10" i="7"/>
  <c r="G6" i="7"/>
  <c r="J3" i="7"/>
  <c r="J7" i="7"/>
  <c r="M3" i="7"/>
  <c r="S3" i="7"/>
  <c r="S7" i="7"/>
  <c r="V3" i="7"/>
  <c r="V7" i="7"/>
  <c r="G8" i="7"/>
  <c r="S9" i="7"/>
  <c r="S5" i="7"/>
  <c r="S16" i="7"/>
  <c r="M6" i="7"/>
  <c r="S8" i="7"/>
  <c r="V8" i="7"/>
  <c r="V4" i="7"/>
  <c r="S19" i="7"/>
  <c r="S15" i="7"/>
  <c r="G9" i="7"/>
  <c r="J10" i="7"/>
  <c r="M10" i="7"/>
  <c r="S10" i="7"/>
  <c r="V10" i="7"/>
  <c r="P5" i="7"/>
  <c r="P3" i="7"/>
  <c r="P7" i="7"/>
  <c r="P10" i="7"/>
  <c r="P6" i="7"/>
  <c r="P9" i="7"/>
  <c r="P8" i="7"/>
  <c r="M9" i="7"/>
  <c r="M5" i="7"/>
  <c r="M8" i="7"/>
  <c r="M14" i="7"/>
  <c r="J31" i="10" s="1"/>
  <c r="M16" i="7"/>
  <c r="J33" i="10" s="1"/>
  <c r="M19" i="7"/>
  <c r="J36" i="10" s="1"/>
  <c r="M15" i="7"/>
  <c r="J32" i="10" s="1"/>
  <c r="M18" i="7"/>
  <c r="J35" i="10" s="1"/>
  <c r="G17" i="7"/>
  <c r="G14" i="7"/>
  <c r="G16" i="7"/>
  <c r="G18" i="7"/>
  <c r="G19" i="7"/>
  <c r="P1" i="7"/>
  <c r="S21" i="7"/>
  <c r="S13" i="7"/>
  <c r="T31" i="7"/>
  <c r="T29" i="7"/>
  <c r="T27" i="7"/>
  <c r="T25" i="7"/>
  <c r="T19" i="7"/>
  <c r="T18" i="7"/>
  <c r="T17" i="7"/>
  <c r="T16" i="7"/>
  <c r="T15" i="7"/>
  <c r="T14" i="7"/>
  <c r="M21" i="7"/>
  <c r="M13" i="7"/>
  <c r="N19" i="7"/>
  <c r="N18" i="7"/>
  <c r="N17" i="7"/>
  <c r="N16" i="7"/>
  <c r="N15" i="7"/>
  <c r="N14" i="7"/>
  <c r="H31" i="7"/>
  <c r="H27" i="7"/>
  <c r="H23" i="7"/>
  <c r="Q11" i="7"/>
  <c r="Q10" i="7"/>
  <c r="Q9" i="7"/>
  <c r="Q8" i="7"/>
  <c r="Q7" i="7"/>
  <c r="Q6" i="7"/>
  <c r="N26" i="7" s="1"/>
  <c r="Q5" i="7"/>
  <c r="N25" i="7" s="1"/>
  <c r="Q4" i="7"/>
  <c r="N24" i="7" s="1"/>
  <c r="Q3" i="7"/>
  <c r="N23" i="7" s="1"/>
  <c r="Q2" i="7"/>
  <c r="N22" i="7" s="1"/>
  <c r="G21" i="7"/>
  <c r="G13" i="7"/>
  <c r="H15" i="7"/>
  <c r="H16" i="7"/>
  <c r="H17" i="7"/>
  <c r="H18" i="7"/>
  <c r="H19" i="7"/>
  <c r="H14" i="7"/>
  <c r="V1" i="7"/>
  <c r="W11" i="7"/>
  <c r="W10" i="7"/>
  <c r="T30" i="7" s="1"/>
  <c r="W9" i="7"/>
  <c r="W8" i="7"/>
  <c r="T28" i="7" s="1"/>
  <c r="W7" i="7"/>
  <c r="W6" i="7"/>
  <c r="W5" i="7"/>
  <c r="W4" i="7"/>
  <c r="W3" i="7"/>
  <c r="W2" i="7"/>
  <c r="S1" i="7"/>
  <c r="T11" i="7"/>
  <c r="T10" i="7"/>
  <c r="T9" i="7"/>
  <c r="T8" i="7"/>
  <c r="T7" i="7"/>
  <c r="T6" i="7"/>
  <c r="T26" i="7" s="1"/>
  <c r="T5" i="7"/>
  <c r="T4" i="7"/>
  <c r="T24" i="7" s="1"/>
  <c r="T3" i="7"/>
  <c r="T23" i="7" s="1"/>
  <c r="T2" i="7"/>
  <c r="T22" i="7" s="1"/>
  <c r="M1" i="7"/>
  <c r="N11" i="7"/>
  <c r="N31" i="7" s="1"/>
  <c r="N10" i="7"/>
  <c r="N30" i="7" s="1"/>
  <c r="N9" i="7"/>
  <c r="N29" i="7" s="1"/>
  <c r="N8" i="7"/>
  <c r="N28" i="7" s="1"/>
  <c r="N7" i="7"/>
  <c r="N27" i="7" s="1"/>
  <c r="N6" i="7"/>
  <c r="N5" i="7"/>
  <c r="N4" i="7"/>
  <c r="N3" i="7"/>
  <c r="N2" i="7"/>
  <c r="J1" i="7"/>
  <c r="K11" i="7"/>
  <c r="K10" i="7"/>
  <c r="H30" i="7" s="1"/>
  <c r="K9" i="7"/>
  <c r="H29" i="7" s="1"/>
  <c r="K8" i="7"/>
  <c r="H28" i="7" s="1"/>
  <c r="K7" i="7"/>
  <c r="K6" i="7"/>
  <c r="K5" i="7"/>
  <c r="K4" i="7"/>
  <c r="K3" i="7"/>
  <c r="K2" i="7"/>
  <c r="H3" i="7"/>
  <c r="H4" i="7"/>
  <c r="H24" i="7" s="1"/>
  <c r="H5" i="7"/>
  <c r="H25" i="7" s="1"/>
  <c r="H6" i="7"/>
  <c r="H26" i="7" s="1"/>
  <c r="H7" i="7"/>
  <c r="H8" i="7"/>
  <c r="H9" i="7"/>
  <c r="H10" i="7"/>
  <c r="H11" i="7"/>
  <c r="H2" i="7"/>
  <c r="H22" i="7" s="1"/>
  <c r="G1" i="7"/>
  <c r="A38" i="2"/>
  <c r="A39" i="2" s="1"/>
  <c r="D4" i="2"/>
  <c r="D5" i="2" s="1"/>
  <c r="D8" i="2"/>
  <c r="D9" i="2" s="1"/>
  <c r="A16" i="2"/>
  <c r="D14" i="2"/>
  <c r="D15" i="2" s="1"/>
  <c r="G28" i="7" l="1"/>
  <c r="G27" i="7"/>
  <c r="J2" i="7"/>
  <c r="J11" i="7"/>
  <c r="G31" i="7" s="1"/>
  <c r="M30" i="7"/>
  <c r="P2" i="7"/>
  <c r="M28" i="7"/>
  <c r="M29" i="7"/>
  <c r="P11" i="7"/>
  <c r="M31" i="7" s="1"/>
  <c r="M27" i="7"/>
  <c r="S27" i="7"/>
  <c r="S30" i="7"/>
  <c r="V11" i="7"/>
  <c r="S31" i="7" s="1"/>
  <c r="S25" i="7"/>
  <c r="S26" i="7"/>
  <c r="M25" i="7"/>
  <c r="A8" i="2"/>
  <c r="M2" i="7"/>
  <c r="M22" i="7" s="1"/>
  <c r="M24" i="7"/>
  <c r="G30" i="7"/>
  <c r="M11" i="7"/>
  <c r="M23" i="7"/>
  <c r="S2" i="7"/>
  <c r="S22" i="7" s="1"/>
  <c r="S24" i="7"/>
  <c r="S29" i="7"/>
  <c r="G29" i="7"/>
  <c r="M26" i="7"/>
  <c r="S11" i="7"/>
  <c r="S23" i="7"/>
  <c r="V2" i="7"/>
  <c r="S28" i="7"/>
  <c r="A17" i="2"/>
  <c r="D16" i="2"/>
  <c r="D17" i="2" s="1"/>
  <c r="D10" i="2"/>
  <c r="D11" i="2" s="1"/>
  <c r="D2" i="2"/>
  <c r="D3" i="2" s="1"/>
  <c r="B3" i="7"/>
  <c r="B2" i="7" s="1"/>
  <c r="B6" i="7"/>
  <c r="B7" i="7" s="1"/>
  <c r="B22" i="7"/>
  <c r="B23" i="7" s="1"/>
  <c r="B19" i="7"/>
  <c r="B18" i="7" s="1"/>
  <c r="B14" i="7"/>
  <c r="B15" i="7" s="1"/>
  <c r="B11" i="7"/>
  <c r="B10" i="7" s="1"/>
  <c r="A1" i="7"/>
  <c r="A9" i="7"/>
  <c r="A17" i="7"/>
  <c r="N16" i="2"/>
  <c r="N15" i="2"/>
  <c r="N10" i="2"/>
  <c r="N9" i="2"/>
  <c r="N4" i="2"/>
  <c r="N3" i="2"/>
  <c r="K46" i="2"/>
  <c r="K45" i="2"/>
  <c r="K40" i="2"/>
  <c r="K39" i="2"/>
  <c r="K34" i="2"/>
  <c r="K33" i="2"/>
  <c r="K28" i="2"/>
  <c r="K27" i="2"/>
  <c r="K22" i="2"/>
  <c r="K21" i="2"/>
  <c r="K16" i="2"/>
  <c r="K15" i="2"/>
  <c r="K10" i="2"/>
  <c r="K9" i="2"/>
  <c r="K4" i="2"/>
  <c r="K3" i="2"/>
  <c r="H34" i="2"/>
  <c r="H33" i="2"/>
  <c r="H28" i="2"/>
  <c r="H27" i="2"/>
  <c r="H22" i="2"/>
  <c r="H21" i="2"/>
  <c r="H10" i="2"/>
  <c r="H9" i="2"/>
  <c r="H16" i="2"/>
  <c r="H15" i="2"/>
  <c r="H4" i="2"/>
  <c r="H3" i="2"/>
  <c r="D36" i="1"/>
  <c r="M16" i="2" s="1"/>
  <c r="C36" i="1"/>
  <c r="M14" i="2" s="1"/>
  <c r="D35" i="1"/>
  <c r="J40" i="2" s="1"/>
  <c r="C35" i="1"/>
  <c r="J38" i="2" s="1"/>
  <c r="M11" i="2"/>
  <c r="M10" i="2"/>
  <c r="M9" i="2"/>
  <c r="M8" i="2"/>
  <c r="J35" i="2"/>
  <c r="J34" i="2"/>
  <c r="J33" i="2"/>
  <c r="J32" i="2"/>
  <c r="J29" i="2"/>
  <c r="J28" i="2"/>
  <c r="J27" i="2"/>
  <c r="J26" i="2"/>
  <c r="J23" i="2"/>
  <c r="J22" i="2"/>
  <c r="J21" i="2"/>
  <c r="J20" i="2"/>
  <c r="J17" i="2"/>
  <c r="J16" i="2"/>
  <c r="J15" i="2"/>
  <c r="J14" i="2"/>
  <c r="G29" i="2"/>
  <c r="G28" i="2"/>
  <c r="G27" i="2"/>
  <c r="G26" i="2"/>
  <c r="M5" i="2"/>
  <c r="M4" i="2"/>
  <c r="M3" i="2"/>
  <c r="M2" i="2"/>
  <c r="J11" i="2"/>
  <c r="J10" i="2"/>
  <c r="J9" i="2"/>
  <c r="J8" i="2"/>
  <c r="J5" i="2"/>
  <c r="J4" i="2"/>
  <c r="J3" i="2"/>
  <c r="J2" i="2"/>
  <c r="G23" i="2"/>
  <c r="G22" i="2"/>
  <c r="G21" i="2"/>
  <c r="G20" i="2"/>
  <c r="G17" i="2"/>
  <c r="G16" i="2"/>
  <c r="G15" i="2"/>
  <c r="G14" i="2"/>
  <c r="G11" i="2"/>
  <c r="G10" i="2"/>
  <c r="G9" i="2"/>
  <c r="G8" i="2"/>
  <c r="G5" i="2"/>
  <c r="G4" i="2"/>
  <c r="G3" i="2"/>
  <c r="G2" i="2"/>
  <c r="G13" i="1"/>
  <c r="A35" i="2"/>
  <c r="A22" i="7" s="1"/>
  <c r="A34" i="2"/>
  <c r="A21" i="7" s="1"/>
  <c r="A33" i="2"/>
  <c r="A20" i="7" s="1"/>
  <c r="A32" i="2"/>
  <c r="A19" i="7" s="1"/>
  <c r="A29" i="2"/>
  <c r="A14" i="7" s="1"/>
  <c r="A28" i="2"/>
  <c r="A13" i="7" s="1"/>
  <c r="A27" i="2"/>
  <c r="A12" i="7" s="1"/>
  <c r="A26" i="2"/>
  <c r="A11" i="7" s="1"/>
  <c r="A23" i="2"/>
  <c r="A6" i="7" s="1"/>
  <c r="A22" i="2"/>
  <c r="A5" i="7" s="1"/>
  <c r="A21" i="2"/>
  <c r="A4" i="7" s="1"/>
  <c r="A20" i="2"/>
  <c r="A3" i="7" s="1"/>
  <c r="G15" i="1"/>
  <c r="G14" i="1"/>
  <c r="F15" i="1"/>
  <c r="G43" i="1" s="1"/>
  <c r="F14" i="1"/>
  <c r="F42" i="1" s="1"/>
  <c r="F13" i="1"/>
  <c r="E43" i="1" s="1"/>
  <c r="G24" i="7" l="1"/>
  <c r="G2" i="7"/>
  <c r="G22" i="7" s="1"/>
  <c r="G23" i="7"/>
  <c r="G11" i="7"/>
  <c r="G25" i="7"/>
  <c r="G26" i="7"/>
  <c r="J39" i="2"/>
  <c r="J45" i="2"/>
  <c r="M15" i="2"/>
  <c r="G33" i="2"/>
  <c r="A14" i="2"/>
  <c r="A15" i="2"/>
  <c r="G35" i="2"/>
  <c r="J41" i="2"/>
  <c r="J47" i="2"/>
  <c r="M17" i="2"/>
  <c r="G32" i="2"/>
  <c r="G34" i="2"/>
  <c r="J44" i="2"/>
  <c r="J46" i="2"/>
  <c r="A3" i="2"/>
  <c r="A9" i="2"/>
  <c r="G56" i="1"/>
  <c r="G54" i="1"/>
  <c r="G52" i="1"/>
  <c r="G50" i="1"/>
  <c r="G48" i="1"/>
  <c r="G46" i="1"/>
  <c r="G44" i="1"/>
  <c r="G42" i="1"/>
  <c r="G41" i="1"/>
  <c r="G55" i="1"/>
  <c r="G53" i="1"/>
  <c r="G51" i="1"/>
  <c r="G49" i="1"/>
  <c r="G47" i="1"/>
  <c r="G45" i="1"/>
  <c r="F41" i="1"/>
  <c r="F56" i="1"/>
  <c r="F55" i="1"/>
  <c r="F54" i="1"/>
  <c r="F53" i="1"/>
  <c r="F52" i="1"/>
  <c r="F51" i="1"/>
  <c r="F50" i="1"/>
  <c r="F49" i="1"/>
  <c r="F48" i="1"/>
  <c r="F47" i="1"/>
  <c r="F46" i="1"/>
  <c r="F45" i="1"/>
  <c r="F44" i="1"/>
  <c r="F43" i="1"/>
  <c r="E41" i="1"/>
  <c r="E56" i="1"/>
  <c r="E54" i="1"/>
  <c r="E52" i="1"/>
  <c r="E50" i="1"/>
  <c r="E48" i="1"/>
  <c r="E46" i="1"/>
  <c r="E44" i="1"/>
  <c r="E42" i="1"/>
  <c r="E55" i="1"/>
  <c r="E53" i="1"/>
  <c r="E51" i="1"/>
  <c r="E49" i="1"/>
  <c r="E47" i="1"/>
  <c r="E45" i="1"/>
  <c r="A2" i="2" l="1"/>
  <c r="A4" i="2"/>
  <c r="A10" i="2"/>
  <c r="A11" i="2"/>
  <c r="A5" i="2" l="1"/>
</calcChain>
</file>

<file path=xl/sharedStrings.xml><?xml version="1.0" encoding="utf-8"?>
<sst xmlns="http://schemas.openxmlformats.org/spreadsheetml/2006/main" count="141" uniqueCount="97">
  <si>
    <t>Region</t>
  </si>
  <si>
    <t>US</t>
  </si>
  <si>
    <t>EU</t>
  </si>
  <si>
    <t>Korea</t>
  </si>
  <si>
    <t>Region Fc</t>
  </si>
  <si>
    <t>Region BW</t>
  </si>
  <si>
    <t>Low Edge</t>
  </si>
  <si>
    <t>High Edge</t>
  </si>
  <si>
    <t>Center</t>
  </si>
  <si>
    <t>Mandatory</t>
  </si>
  <si>
    <t>Optional</t>
  </si>
  <si>
    <t>Band #</t>
  </si>
  <si>
    <t>Width</t>
  </si>
  <si>
    <t>4a Band Plan</t>
  </si>
  <si>
    <t>Distance from</t>
  </si>
  <si>
    <t>US Center</t>
  </si>
  <si>
    <t>EU Center</t>
  </si>
  <si>
    <t>Asia Center</t>
  </si>
  <si>
    <t>Asia</t>
  </si>
  <si>
    <t>T US Tag 1</t>
  </si>
  <si>
    <t>T US Tag 2</t>
  </si>
  <si>
    <t>T US Tag 3</t>
  </si>
  <si>
    <t>T US Tag 4</t>
  </si>
  <si>
    <t>T EU Tag 1</t>
  </si>
  <si>
    <t>T EU Tag 2</t>
  </si>
  <si>
    <t>T Korea Tag 1</t>
  </si>
  <si>
    <t>Tag 1</t>
  </si>
  <si>
    <t>Tag 2</t>
  </si>
  <si>
    <t>Tag 3</t>
  </si>
  <si>
    <t>Tag 4</t>
  </si>
  <si>
    <t>Time Domain Tags</t>
  </si>
  <si>
    <t xml:space="preserve">EU </t>
  </si>
  <si>
    <t>4f Band</t>
  </si>
  <si>
    <t>Ubisense Tags</t>
  </si>
  <si>
    <t>Lower -10dB Edge (MHz)</t>
  </si>
  <si>
    <t>Upper -10dB Edge (MHz)</t>
  </si>
  <si>
    <t>U US Tag 1</t>
  </si>
  <si>
    <t>U EU Tag 1</t>
  </si>
  <si>
    <t>U EU Tag 2</t>
  </si>
  <si>
    <t>U EU Tag 3</t>
  </si>
  <si>
    <t>U EU Tag 4</t>
  </si>
  <si>
    <t>U Korea Tag 1</t>
  </si>
  <si>
    <t>ZES Tags</t>
  </si>
  <si>
    <t>US/EU</t>
  </si>
  <si>
    <t>EU/Asia</t>
  </si>
  <si>
    <t>US Regs</t>
  </si>
  <si>
    <t>EU Regs</t>
  </si>
  <si>
    <t>Asia Regs</t>
  </si>
  <si>
    <t>Plot?</t>
  </si>
  <si>
    <t>Z EU Tag Concept 1</t>
  </si>
  <si>
    <t>Z EU Tag Concept 2</t>
  </si>
  <si>
    <t>Z US Tag Concept 1</t>
  </si>
  <si>
    <t>Tag Concept 1</t>
  </si>
  <si>
    <t>Z Korea Tag Concept 2</t>
  </si>
  <si>
    <t>Tag Concept 2</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</si>
  <si>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</si>
  <si>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</si>
  <si>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</si>
  <si>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</si>
  <si>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Purpose</t>
  </si>
  <si>
    <t>Abstract</t>
  </si>
  <si>
    <t>Source</t>
  </si>
  <si>
    <t>Date Submitted</t>
  </si>
  <si>
    <t>Title</t>
  </si>
  <si>
    <t>IEEE P802.15 Working Group for Wireless Personal Area Networks (WPANs)</t>
  </si>
  <si>
    <t>Project</t>
  </si>
  <si>
    <t>Wireless Personal Area Networks</t>
  </si>
  <si>
    <t>IEEE P802.15</t>
  </si>
  <si>
    <t>Adrian Jennings</t>
  </si>
  <si>
    <t>Voice: +1 256 759 4708</t>
  </si>
  <si>
    <t>Channel Center</t>
  </si>
  <si>
    <t>4f Band 0 Std</t>
  </si>
  <si>
    <t>4f Band 1 Std</t>
  </si>
  <si>
    <t>4f Band 2 Std</t>
  </si>
  <si>
    <t>4f Band 0 Wide</t>
  </si>
  <si>
    <t>4f Band 1 Wide</t>
  </si>
  <si>
    <t>4f Band 2 Wide</t>
  </si>
  <si>
    <t>4a Mandatory Band</t>
  </si>
  <si>
    <t>4a Band Model</t>
  </si>
  <si>
    <t>4f Band Model</t>
  </si>
  <si>
    <t>Channel Width</t>
  </si>
  <si>
    <t>Low Edge dB</t>
  </si>
  <si>
    <t>High Edge dB</t>
  </si>
  <si>
    <t>January 2011</t>
  </si>
  <si>
    <t>Ubisense</t>
  </si>
  <si>
    <t>E-mail: adrian.jennings@ubisense.com</t>
  </si>
  <si>
    <t>IEEE 802.15.4f Comment Resolution</t>
  </si>
  <si>
    <t>Proposed UWB band plan to accommodate technical comments from first letter ballot.</t>
  </si>
  <si>
    <t>4a Channel</t>
  </si>
  <si>
    <t>Parameter</t>
  </si>
  <si>
    <t>Mandatory Center</t>
  </si>
  <si>
    <t>Frequency</t>
  </si>
  <si>
    <t>Level</t>
  </si>
  <si>
    <t>15.6 Mandatory</t>
  </si>
  <si>
    <t>20 Jan, 2011</t>
  </si>
  <si>
    <t>Suggested Alternative UWB Band Plan for TG4f</t>
  </si>
  <si>
    <t>IEEE 802.15-11-0100-00-004f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</si>
</sst>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d\-mmm\-yy;@"/>
  </numFmts>
  <fonts count="13" x14ac:knownFonts="1">
    <font>
      <sz val="11"/>
      <color theme="1"/>
      <name val="Calibri"/>
      <family val="2"/>
      <scheme val="minor"/>
    </font>
    <font>
      <b/>
      <sz val="12"/>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sz val="11"/>
      <color theme="1"/>
      <name val="Calibri"/>
      <family val="2"/>
      <scheme val="minor"/>
    </font>
    <font>
      <sz val="8"/>
      <color rgb="FF000000"/>
      <name val="Tahoma"/>
      <family val="2"/>
    </font>
    <font>
      <sz val="11"/>
      <name val="Calibri"/>
      <family val="2"/>
      <scheme val="minor"/>
    </font>
  </fonts>
  <fills count="7">
    <fill>
      <patternFill patternType="none"/>
    </fill>
    <fill>
      <patternFill patternType="gray125"/>
    </fill>
    <fill>
      <patternFill patternType="solid">
        <fgColor rgb="FFB8CCE4"/>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399975585192419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rgb="FF000000"/>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5" fillId="0" borderId="0"/>
    <xf numFmtId="9" fontId="10" fillId="0" borderId="0" applyFont="0" applyFill="0" applyBorder="0" applyAlignment="0" applyProtection="0"/>
  </cellStyleXfs>
  <cellXfs count="127">
    <xf numFmtId="0" fontId="0" fillId="0" borderId="0" xfId="0"/>
    <xf numFmtId="0" fontId="0" fillId="0" borderId="0" xfId="0" applyAlignment="1">
      <alignment horizontal="center"/>
    </xf>
    <xf numFmtId="0" fontId="0" fillId="0" borderId="1" xfId="0" applyBorder="1" applyAlignment="1">
      <alignment horizontal="center" vertical="top" wrapText="1"/>
    </xf>
    <xf numFmtId="0" fontId="0" fillId="0" borderId="2" xfId="0" applyBorder="1" applyAlignment="1">
      <alignment vertical="top" wrapText="1"/>
    </xf>
    <xf numFmtId="0" fontId="0" fillId="0" borderId="3" xfId="0" applyBorder="1" applyAlignment="1">
      <alignment horizontal="center"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horizontal="center" vertical="top" wrapText="1"/>
    </xf>
    <xf numFmtId="0" fontId="0" fillId="0" borderId="8" xfId="0" applyBorder="1" applyAlignment="1">
      <alignment vertical="top" wrapText="1"/>
    </xf>
    <xf numFmtId="0" fontId="0" fillId="0" borderId="9" xfId="0" applyBorder="1" applyAlignment="1">
      <alignment horizontal="center" vertical="top" wrapText="1"/>
    </xf>
    <xf numFmtId="0" fontId="0" fillId="0" borderId="9" xfId="0" applyFill="1" applyBorder="1" applyAlignment="1">
      <alignment horizontal="center" vertical="top" wrapText="1"/>
    </xf>
    <xf numFmtId="0" fontId="0" fillId="0" borderId="0" xfId="0" applyBorder="1"/>
    <xf numFmtId="0" fontId="1" fillId="2" borderId="1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3" xfId="0" applyFill="1" applyBorder="1" applyAlignment="1">
      <alignment horizontal="center" vertical="top" wrapText="1"/>
    </xf>
    <xf numFmtId="0" fontId="0" fillId="0" borderId="14" xfId="0" applyFill="1" applyBorder="1" applyAlignment="1">
      <alignment horizontal="center" vertical="top" wrapText="1"/>
    </xf>
    <xf numFmtId="0" fontId="0" fillId="0" borderId="1" xfId="0" applyBorder="1" applyAlignment="1">
      <alignment horizontal="center"/>
    </xf>
    <xf numFmtId="0" fontId="0" fillId="0" borderId="5"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1" fillId="0" borderId="0"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top" wrapText="1"/>
    </xf>
    <xf numFmtId="0" fontId="3" fillId="0" borderId="1" xfId="0" applyFont="1" applyBorder="1"/>
    <xf numFmtId="0" fontId="0" fillId="0" borderId="1" xfId="0" applyBorder="1"/>
    <xf numFmtId="0" fontId="2" fillId="0" borderId="1" xfId="0" applyFont="1" applyBorder="1" applyAlignment="1">
      <alignment horizontal="center"/>
    </xf>
    <xf numFmtId="0" fontId="3" fillId="0" borderId="5" xfId="0" applyFont="1" applyBorder="1"/>
    <xf numFmtId="0" fontId="3" fillId="0" borderId="12" xfId="0" applyFont="1" applyBorder="1" applyAlignment="1">
      <alignment horizontal="center"/>
    </xf>
    <xf numFmtId="0" fontId="2" fillId="0" borderId="5" xfId="0" applyFont="1" applyBorder="1" applyAlignment="1">
      <alignment horizontal="center"/>
    </xf>
    <xf numFmtId="0" fontId="2" fillId="0" borderId="12" xfId="0" applyFont="1" applyBorder="1" applyAlignment="1">
      <alignment horizontal="center"/>
    </xf>
    <xf numFmtId="0" fontId="3" fillId="0" borderId="2" xfId="0" applyFont="1" applyBorder="1"/>
    <xf numFmtId="0" fontId="3" fillId="0" borderId="3" xfId="0" applyFont="1" applyBorder="1"/>
    <xf numFmtId="0" fontId="3" fillId="0" borderId="11" xfId="0" applyFont="1" applyBorder="1"/>
    <xf numFmtId="0" fontId="3" fillId="0" borderId="12" xfId="0" applyFont="1" applyBorder="1"/>
    <xf numFmtId="0" fontId="0" fillId="0" borderId="5" xfId="0" applyBorder="1"/>
    <xf numFmtId="0" fontId="0" fillId="0" borderId="12" xfId="0" applyBorder="1"/>
    <xf numFmtId="0" fontId="0" fillId="0" borderId="6" xfId="0" applyBorder="1"/>
    <xf numFmtId="0" fontId="0" fillId="0" borderId="7" xfId="0" applyBorder="1"/>
    <xf numFmtId="0" fontId="0" fillId="0" borderId="13" xfId="0" applyBorder="1"/>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Fill="1" applyBorder="1" applyAlignment="1">
      <alignment horizontal="center" vertical="top" wrapText="1"/>
    </xf>
    <xf numFmtId="0" fontId="0" fillId="0" borderId="24" xfId="0" applyBorder="1" applyAlignment="1">
      <alignment horizontal="center" vertical="top" wrapText="1"/>
    </xf>
    <xf numFmtId="0" fontId="0" fillId="0" borderId="0" xfId="0" applyFill="1" applyBorder="1"/>
    <xf numFmtId="0" fontId="4" fillId="0" borderId="0" xfId="0" applyFont="1" applyFill="1" applyBorder="1"/>
    <xf numFmtId="0" fontId="4" fillId="0" borderId="0" xfId="0" applyFont="1" applyBorder="1"/>
    <xf numFmtId="0" fontId="4" fillId="0" borderId="0" xfId="0" applyFont="1"/>
    <xf numFmtId="0" fontId="5" fillId="0" borderId="0" xfId="1"/>
    <xf numFmtId="0" fontId="5" fillId="0" borderId="0" xfId="1" applyAlignment="1">
      <alignment wrapText="1"/>
    </xf>
    <xf numFmtId="0" fontId="6" fillId="0" borderId="26" xfId="1" applyFont="1" applyBorder="1" applyAlignment="1">
      <alignment vertical="top" wrapText="1"/>
    </xf>
    <xf numFmtId="0" fontId="6" fillId="0" borderId="25" xfId="1" applyFont="1" applyBorder="1" applyAlignment="1">
      <alignment vertical="top" wrapText="1"/>
    </xf>
    <xf numFmtId="0" fontId="6" fillId="0" borderId="27" xfId="1" applyFont="1" applyBorder="1" applyAlignment="1">
      <alignment vertical="top" wrapText="1"/>
    </xf>
    <xf numFmtId="0" fontId="6" fillId="0" borderId="0" xfId="1" applyFont="1" applyAlignment="1">
      <alignment vertical="top" wrapText="1"/>
    </xf>
    <xf numFmtId="0" fontId="7" fillId="0" borderId="0" xfId="1" applyFont="1" applyAlignment="1">
      <alignment horizontal="center"/>
    </xf>
    <xf numFmtId="0" fontId="8" fillId="0" borderId="0" xfId="1" applyFont="1" applyAlignment="1">
      <alignment horizontal="right"/>
    </xf>
    <xf numFmtId="0" fontId="9" fillId="0" borderId="0" xfId="1" applyFont="1"/>
    <xf numFmtId="49" fontId="8" fillId="0" borderId="0" xfId="1" applyNumberFormat="1" applyFont="1" applyAlignment="1">
      <alignment horizontal="left"/>
    </xf>
    <xf numFmtId="0" fontId="0" fillId="4" borderId="11" xfId="0" applyFill="1" applyBorder="1" applyAlignment="1" applyProtection="1">
      <alignment horizontal="center" vertical="top" wrapText="1"/>
    </xf>
    <xf numFmtId="0" fontId="0" fillId="4" borderId="12" xfId="0" applyFill="1" applyBorder="1" applyAlignment="1" applyProtection="1">
      <alignment horizontal="center" vertical="top" wrapText="1"/>
    </xf>
    <xf numFmtId="0" fontId="0" fillId="4" borderId="13" xfId="0" applyFill="1" applyBorder="1" applyAlignment="1" applyProtection="1">
      <alignment horizontal="center" vertical="top" wrapText="1"/>
    </xf>
    <xf numFmtId="0" fontId="0" fillId="4" borderId="14" xfId="0" applyFill="1" applyBorder="1" applyAlignment="1" applyProtection="1">
      <alignment horizontal="center" vertical="top" wrapText="1"/>
    </xf>
    <xf numFmtId="0" fontId="4" fillId="0" borderId="0" xfId="0" applyFont="1" applyBorder="1" applyProtection="1">
      <protection locked="0"/>
    </xf>
    <xf numFmtId="0" fontId="4" fillId="0" borderId="0" xfId="0" applyFont="1" applyBorder="1" applyAlignment="1" applyProtection="1">
      <alignment vertical="center" wrapText="1"/>
      <protection locked="0"/>
    </xf>
    <xf numFmtId="0" fontId="4" fillId="0" borderId="0" xfId="0" applyFont="1" applyBorder="1" applyAlignment="1" applyProtection="1">
      <alignment horizontal="center" vertical="top" wrapText="1"/>
      <protection locked="0"/>
    </xf>
    <xf numFmtId="0" fontId="4" fillId="0" borderId="0" xfId="0" applyFont="1" applyFill="1" applyBorder="1" applyAlignment="1" applyProtection="1">
      <alignment horizontal="center" vertical="top" wrapText="1"/>
      <protection locked="0"/>
    </xf>
    <xf numFmtId="0" fontId="0" fillId="0" borderId="0" xfId="0" applyAlignment="1">
      <alignment horizontal="right"/>
    </xf>
    <xf numFmtId="49" fontId="0" fillId="0" borderId="0" xfId="0" applyNumberFormat="1" applyAlignment="1">
      <alignment horizontal="right"/>
    </xf>
    <xf numFmtId="0" fontId="0" fillId="0" borderId="0" xfId="0" applyNumberFormat="1" applyAlignment="1">
      <alignment horizontal="right"/>
    </xf>
    <xf numFmtId="0" fontId="0" fillId="0" borderId="1" xfId="0" applyNumberFormat="1" applyBorder="1" applyAlignment="1">
      <alignment horizontal="center"/>
    </xf>
    <xf numFmtId="9" fontId="0" fillId="0" borderId="0" xfId="2" applyFont="1" applyFill="1" applyBorder="1" applyAlignment="1">
      <alignment horizontal="center" vertical="top" wrapText="1"/>
    </xf>
    <xf numFmtId="0" fontId="0" fillId="0" borderId="0" xfId="0" applyFill="1" applyBorder="1" applyAlignment="1">
      <alignment vertical="center" wrapText="1"/>
    </xf>
    <xf numFmtId="0" fontId="0" fillId="0" borderId="0" xfId="0" applyNumberFormat="1" applyFill="1" applyBorder="1" applyAlignment="1">
      <alignment vertical="center" wrapText="1"/>
    </xf>
    <xf numFmtId="164" fontId="0" fillId="0" borderId="0" xfId="0" applyNumberFormat="1" applyFill="1" applyBorder="1" applyAlignment="1">
      <alignment vertical="center" wrapText="1"/>
    </xf>
    <xf numFmtId="0" fontId="0" fillId="0" borderId="28" xfId="0" applyBorder="1" applyAlignment="1">
      <alignment horizontal="center"/>
    </xf>
    <xf numFmtId="0" fontId="0" fillId="0" borderId="30" xfId="0" applyBorder="1" applyAlignment="1">
      <alignment horizontal="center"/>
    </xf>
    <xf numFmtId="0" fontId="0" fillId="0" borderId="32" xfId="0" applyBorder="1" applyAlignment="1">
      <alignment horizontal="center"/>
    </xf>
    <xf numFmtId="0" fontId="0" fillId="0" borderId="34" xfId="0" applyBorder="1" applyAlignment="1">
      <alignment horizont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0" fillId="0" borderId="12" xfId="0" applyNumberFormat="1" applyBorder="1" applyAlignment="1">
      <alignment horizontal="center"/>
    </xf>
    <xf numFmtId="0" fontId="0" fillId="0" borderId="7" xfId="0" applyNumberFormat="1" applyBorder="1" applyAlignment="1">
      <alignment horizontal="center"/>
    </xf>
    <xf numFmtId="0" fontId="0" fillId="0" borderId="13" xfId="0" applyNumberFormat="1"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1" xfId="0" applyNumberFormat="1" applyBorder="1" applyAlignment="1">
      <alignment horizontal="center"/>
    </xf>
    <xf numFmtId="0" fontId="0" fillId="0" borderId="42" xfId="0" applyNumberFormat="1" applyBorder="1" applyAlignment="1">
      <alignment horizontal="center"/>
    </xf>
    <xf numFmtId="0" fontId="0" fillId="0" borderId="42"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1" fillId="2" borderId="29" xfId="0" applyFont="1" applyFill="1" applyBorder="1" applyAlignment="1">
      <alignment horizontal="center" vertical="center" wrapText="1"/>
    </xf>
    <xf numFmtId="0" fontId="0" fillId="5" borderId="43" xfId="0" applyFill="1" applyBorder="1" applyAlignment="1" applyProtection="1">
      <alignment horizontal="center"/>
      <protection locked="0"/>
    </xf>
    <xf numFmtId="0" fontId="0" fillId="5" borderId="44" xfId="0" applyFill="1" applyBorder="1" applyAlignment="1" applyProtection="1">
      <alignment horizontal="center"/>
      <protection locked="0"/>
    </xf>
    <xf numFmtId="0" fontId="0" fillId="5" borderId="45" xfId="0" applyFill="1" applyBorder="1" applyAlignment="1" applyProtection="1">
      <alignment horizontal="center"/>
      <protection locked="0"/>
    </xf>
    <xf numFmtId="0" fontId="0" fillId="0" borderId="40" xfId="0" applyBorder="1"/>
    <xf numFmtId="0" fontId="0" fillId="0" borderId="42" xfId="0" applyBorder="1"/>
    <xf numFmtId="0" fontId="4" fillId="0" borderId="0" xfId="0" applyFont="1" applyProtection="1">
      <protection locked="0"/>
    </xf>
    <xf numFmtId="0" fontId="12" fillId="0" borderId="0" xfId="0" applyFont="1"/>
    <xf numFmtId="0" fontId="1" fillId="2" borderId="35" xfId="0" applyFont="1" applyFill="1" applyBorder="1" applyAlignment="1" applyProtection="1">
      <alignment horizontal="center" vertical="center" wrapText="1"/>
      <protection locked="0"/>
    </xf>
    <xf numFmtId="0" fontId="6" fillId="0" borderId="25" xfId="1" applyFont="1" applyBorder="1" applyAlignment="1">
      <alignment vertical="top" wrapText="1"/>
    </xf>
    <xf numFmtId="0" fontId="7" fillId="0" borderId="25" xfId="1" applyFont="1" applyBorder="1" applyAlignment="1">
      <alignment vertical="top" wrapText="1"/>
    </xf>
    <xf numFmtId="165" fontId="6" fillId="0" borderId="25" xfId="1" quotePrefix="1" applyNumberFormat="1" applyFont="1" applyBorder="1" applyAlignment="1">
      <alignment horizontal="left" vertical="top" wrapText="1"/>
    </xf>
    <xf numFmtId="165" fontId="6" fillId="0" borderId="25" xfId="1" applyNumberFormat="1" applyFont="1" applyBorder="1" applyAlignment="1">
      <alignment horizontal="left" vertical="top" wrapText="1"/>
    </xf>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3" borderId="23"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19" xfId="0" applyFont="1" applyFill="1" applyBorder="1" applyAlignment="1">
      <alignment horizontal="left" vertical="top"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 fillId="6" borderId="46" xfId="0" applyFont="1" applyFill="1" applyBorder="1" applyAlignment="1" applyProtection="1">
      <alignment horizontal="left"/>
    </xf>
    <xf numFmtId="0" fontId="3" fillId="6" borderId="36" xfId="0" applyFont="1" applyFill="1" applyBorder="1" applyAlignment="1" applyProtection="1">
      <alignment horizontal="left"/>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cellXfs>
  <cellStyles count="3">
    <cellStyle name="Normal" xfId="0" builtinId="0"/>
    <cellStyle name="Normal 2" xfId="1"/>
    <cellStyle name="Percent" xfId="2" builtinId="5"/>
  </cellStyles>
  <dxfs count="0"/>
  <tableStyles count="0" defaultTableStyle="TableStyleMedium9" defaultPivotStyle="PivotStyleLight16"/>
  <colors>
    <mruColors>
      <color rgb="FFFF00FF"/>
      <color rgb="FF00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US Region</a:t>
            </a:r>
          </a:p>
        </c:rich>
      </c:tx>
      <c:overlay val="1"/>
    </c:title>
    <c:autoTitleDeleted val="0"/>
    <c:plotArea>
      <c:layout/>
      <c:scatterChart>
        <c:scatterStyle val="lineMarker"/>
        <c:varyColors val="0"/>
        <c:ser>
          <c:idx val="0"/>
          <c:order val="0"/>
          <c:tx>
            <c:strRef>
              <c:f>'Plot Data'!$A$19</c:f>
              <c:strCache>
                <c:ptCount val="1"/>
                <c:pt idx="0">
                  <c:v>US Regs</c:v>
                </c:pt>
              </c:strCache>
            </c:strRef>
          </c:tx>
          <c:spPr>
            <a:ln w="63500">
              <a:solidFill>
                <a:srgbClr val="FF0000"/>
              </a:solidFill>
            </a:ln>
          </c:spPr>
          <c:marker>
            <c:symbol val="none"/>
          </c:marker>
          <c:xVal>
            <c:numRef>
              <c:f>'Plot Data'!$A$20:$A$23</c:f>
              <c:numCache>
                <c:formatCode>General</c:formatCode>
                <c:ptCount val="4"/>
                <c:pt idx="0">
                  <c:v>5925</c:v>
                </c:pt>
                <c:pt idx="1">
                  <c:v>5925</c:v>
                </c:pt>
                <c:pt idx="2">
                  <c:v>7250</c:v>
                </c:pt>
                <c:pt idx="3">
                  <c:v>7250</c:v>
                </c:pt>
              </c:numCache>
            </c:numRef>
          </c:xVal>
          <c:yVal>
            <c:numRef>
              <c:f>'Plot Data'!$B$20:$B$23</c:f>
              <c:numCache>
                <c:formatCode>General</c:formatCode>
                <c:ptCount val="4"/>
                <c:pt idx="0">
                  <c:v>0</c:v>
                </c:pt>
                <c:pt idx="1">
                  <c:v>1.4</c:v>
                </c:pt>
                <c:pt idx="2">
                  <c:v>1.4</c:v>
                </c:pt>
                <c:pt idx="3">
                  <c:v>0</c:v>
                </c:pt>
              </c:numCache>
            </c:numRef>
          </c:yVal>
          <c:smooth val="0"/>
        </c:ser>
        <c:ser>
          <c:idx val="7"/>
          <c:order val="1"/>
          <c:tx>
            <c:strRef>
              <c:f>'Plot Data'!$A$1</c:f>
              <c:strCache>
                <c:ptCount val="1"/>
                <c:pt idx="0">
                  <c:v>4f Band 0 Std</c:v>
                </c:pt>
              </c:strCache>
            </c:strRef>
          </c:tx>
          <c:spPr>
            <a:ln>
              <a:solidFill>
                <a:schemeClr val="accent1"/>
              </a:solidFill>
            </a:ln>
          </c:spPr>
          <c:marker>
            <c:symbol val="none"/>
          </c:marker>
          <c:xVal>
            <c:numRef>
              <c:f>'Plot Data'!$A$2:$A$5</c:f>
              <c:numCache>
                <c:formatCode>General</c:formatCode>
                <c:ptCount val="4"/>
                <c:pt idx="0">
                  <c:v>0</c:v>
                </c:pt>
                <c:pt idx="1">
                  <c:v>0</c:v>
                </c:pt>
                <c:pt idx="2">
                  <c:v>0</c:v>
                </c:pt>
                <c:pt idx="3">
                  <c:v>0</c:v>
                </c:pt>
              </c:numCache>
            </c:numRef>
          </c:xVal>
          <c:yVal>
            <c:numRef>
              <c:f>'Plot Data'!$B$2:$B$5</c:f>
              <c:numCache>
                <c:formatCode>General</c:formatCode>
                <c:ptCount val="4"/>
                <c:pt idx="0">
                  <c:v>0</c:v>
                </c:pt>
                <c:pt idx="1">
                  <c:v>1.2</c:v>
                </c:pt>
                <c:pt idx="2">
                  <c:v>1.2</c:v>
                </c:pt>
                <c:pt idx="3">
                  <c:v>0</c:v>
                </c:pt>
              </c:numCache>
            </c:numRef>
          </c:yVal>
          <c:smooth val="0"/>
        </c:ser>
        <c:ser>
          <c:idx val="9"/>
          <c:order val="2"/>
          <c:tx>
            <c:strRef>
              <c:f>'Plot Data'!$D$1</c:f>
              <c:strCache>
                <c:ptCount val="1"/>
                <c:pt idx="0">
                  <c:v>4f Band 0 Wide</c:v>
                </c:pt>
              </c:strCache>
            </c:strRef>
          </c:tx>
          <c:spPr>
            <a:ln>
              <a:solidFill>
                <a:schemeClr val="accent1"/>
              </a:solidFill>
              <a:prstDash val="sysDash"/>
            </a:ln>
          </c:spPr>
          <c:marker>
            <c:symbol val="none"/>
          </c:marker>
          <c:xVal>
            <c:numRef>
              <c:f>'Plot Data'!$D$2:$D$5</c:f>
              <c:numCache>
                <c:formatCode>General</c:formatCode>
                <c:ptCount val="4"/>
                <c:pt idx="0">
                  <c:v>0</c:v>
                </c:pt>
                <c:pt idx="1">
                  <c:v>0</c:v>
                </c:pt>
                <c:pt idx="2">
                  <c:v>0</c:v>
                </c:pt>
                <c:pt idx="3">
                  <c:v>0</c:v>
                </c:pt>
              </c:numCache>
            </c:numRef>
          </c:xVal>
          <c:yVal>
            <c:numRef>
              <c:f>'Plot Data'!$E$2:$E$5</c:f>
              <c:numCache>
                <c:formatCode>General</c:formatCode>
                <c:ptCount val="4"/>
                <c:pt idx="0">
                  <c:v>0</c:v>
                </c:pt>
                <c:pt idx="1">
                  <c:v>1.2</c:v>
                </c:pt>
                <c:pt idx="2">
                  <c:v>1.2</c:v>
                </c:pt>
                <c:pt idx="3">
                  <c:v>0</c:v>
                </c:pt>
              </c:numCache>
            </c:numRef>
          </c:yVal>
          <c:smooth val="0"/>
        </c:ser>
        <c:ser>
          <c:idx val="1"/>
          <c:order val="3"/>
          <c:tx>
            <c:strRef>
              <c:f>'Plot Data'!$G$1</c:f>
              <c:strCache>
                <c:ptCount val="1"/>
                <c:pt idx="0">
                  <c:v>T US Tag 1</c:v>
                </c:pt>
              </c:strCache>
            </c:strRef>
          </c:tx>
          <c:marker>
            <c:symbol val="none"/>
          </c:marker>
          <c:xVal>
            <c:numRef>
              <c:f>'Plot Data'!$G$2:$G$5</c:f>
              <c:numCache>
                <c:formatCode>General</c:formatCode>
                <c:ptCount val="4"/>
                <c:pt idx="0">
                  <c:v>6240</c:v>
                </c:pt>
                <c:pt idx="1">
                  <c:v>6240</c:v>
                </c:pt>
                <c:pt idx="2">
                  <c:v>6880</c:v>
                </c:pt>
                <c:pt idx="3">
                  <c:v>6880</c:v>
                </c:pt>
              </c:numCache>
            </c:numRef>
          </c:xVal>
          <c:yVal>
            <c:numRef>
              <c:f>'Plot Data'!$H$2:$H$5</c:f>
              <c:numCache>
                <c:formatCode>General</c:formatCode>
                <c:ptCount val="4"/>
                <c:pt idx="0">
                  <c:v>0</c:v>
                </c:pt>
                <c:pt idx="1">
                  <c:v>0.5</c:v>
                </c:pt>
                <c:pt idx="2">
                  <c:v>0.5</c:v>
                </c:pt>
                <c:pt idx="3">
                  <c:v>0</c:v>
                </c:pt>
              </c:numCache>
            </c:numRef>
          </c:yVal>
          <c:smooth val="0"/>
        </c:ser>
        <c:ser>
          <c:idx val="2"/>
          <c:order val="4"/>
          <c:tx>
            <c:strRef>
              <c:f>'Plot Data'!$G$7</c:f>
              <c:strCache>
                <c:ptCount val="1"/>
                <c:pt idx="0">
                  <c:v>T US Tag 2</c:v>
                </c:pt>
              </c:strCache>
            </c:strRef>
          </c:tx>
          <c:marker>
            <c:symbol val="none"/>
          </c:marker>
          <c:xVal>
            <c:numRef>
              <c:f>'Plot Data'!$G$8:$G$11</c:f>
              <c:numCache>
                <c:formatCode>General</c:formatCode>
                <c:ptCount val="4"/>
                <c:pt idx="0">
                  <c:v>6190</c:v>
                </c:pt>
                <c:pt idx="1">
                  <c:v>6190</c:v>
                </c:pt>
                <c:pt idx="2">
                  <c:v>7100</c:v>
                </c:pt>
                <c:pt idx="3">
                  <c:v>7100</c:v>
                </c:pt>
              </c:numCache>
            </c:numRef>
          </c:xVal>
          <c:yVal>
            <c:numRef>
              <c:f>'Plot Data'!$H$8:$H$11</c:f>
              <c:numCache>
                <c:formatCode>General</c:formatCode>
                <c:ptCount val="4"/>
                <c:pt idx="0">
                  <c:v>0</c:v>
                </c:pt>
                <c:pt idx="1">
                  <c:v>0.55000000000000004</c:v>
                </c:pt>
                <c:pt idx="2">
                  <c:v>0.55000000000000004</c:v>
                </c:pt>
                <c:pt idx="3">
                  <c:v>0</c:v>
                </c:pt>
              </c:numCache>
            </c:numRef>
          </c:yVal>
          <c:smooth val="0"/>
        </c:ser>
        <c:ser>
          <c:idx val="4"/>
          <c:order val="5"/>
          <c:tx>
            <c:strRef>
              <c:f>'Plot Data'!$G$13</c:f>
              <c:strCache>
                <c:ptCount val="1"/>
                <c:pt idx="0">
                  <c:v>T US Tag 3</c:v>
                </c:pt>
              </c:strCache>
            </c:strRef>
          </c:tx>
          <c:marker>
            <c:symbol val="none"/>
          </c:marker>
          <c:xVal>
            <c:numRef>
              <c:f>'Plot Data'!$G$14:$G$17</c:f>
              <c:numCache>
                <c:formatCode>General</c:formatCode>
                <c:ptCount val="4"/>
                <c:pt idx="0">
                  <c:v>6270</c:v>
                </c:pt>
                <c:pt idx="1">
                  <c:v>6270</c:v>
                </c:pt>
                <c:pt idx="2">
                  <c:v>7140</c:v>
                </c:pt>
                <c:pt idx="3">
                  <c:v>7140</c:v>
                </c:pt>
              </c:numCache>
            </c:numRef>
          </c:xVal>
          <c:yVal>
            <c:numRef>
              <c:f>'Plot Data'!$H$14:$H$17</c:f>
              <c:numCache>
                <c:formatCode>General</c:formatCode>
                <c:ptCount val="4"/>
                <c:pt idx="0">
                  <c:v>0</c:v>
                </c:pt>
                <c:pt idx="1">
                  <c:v>0.6</c:v>
                </c:pt>
                <c:pt idx="2">
                  <c:v>0.6</c:v>
                </c:pt>
                <c:pt idx="3">
                  <c:v>0</c:v>
                </c:pt>
              </c:numCache>
            </c:numRef>
          </c:yVal>
          <c:smooth val="0"/>
        </c:ser>
        <c:ser>
          <c:idx val="5"/>
          <c:order val="6"/>
          <c:tx>
            <c:strRef>
              <c:f>'Plot Data'!$G$19</c:f>
              <c:strCache>
                <c:ptCount val="1"/>
                <c:pt idx="0">
                  <c:v>T US Tag 4</c:v>
                </c:pt>
              </c:strCache>
            </c:strRef>
          </c:tx>
          <c:marker>
            <c:symbol val="none"/>
          </c:marker>
          <c:xVal>
            <c:numRef>
              <c:f>'Plot Data'!$G$20:$G$23</c:f>
              <c:numCache>
                <c:formatCode>General</c:formatCode>
                <c:ptCount val="4"/>
                <c:pt idx="0">
                  <c:v>6180</c:v>
                </c:pt>
                <c:pt idx="1">
                  <c:v>6180</c:v>
                </c:pt>
                <c:pt idx="2">
                  <c:v>7175</c:v>
                </c:pt>
                <c:pt idx="3">
                  <c:v>7175</c:v>
                </c:pt>
              </c:numCache>
            </c:numRef>
          </c:xVal>
          <c:yVal>
            <c:numRef>
              <c:f>'Plot Data'!$H$20:$H$23</c:f>
              <c:numCache>
                <c:formatCode>General</c:formatCode>
                <c:ptCount val="4"/>
                <c:pt idx="0">
                  <c:v>0</c:v>
                </c:pt>
                <c:pt idx="1">
                  <c:v>0</c:v>
                </c:pt>
                <c:pt idx="2">
                  <c:v>0</c:v>
                </c:pt>
                <c:pt idx="3">
                  <c:v>0</c:v>
                </c:pt>
              </c:numCache>
            </c:numRef>
          </c:yVal>
          <c:smooth val="0"/>
        </c:ser>
        <c:ser>
          <c:idx val="6"/>
          <c:order val="7"/>
          <c:tx>
            <c:strRef>
              <c:f>'Plot Data'!$G$25</c:f>
              <c:strCache>
                <c:ptCount val="1"/>
                <c:pt idx="0">
                  <c:v>U US Tag 1</c:v>
                </c:pt>
              </c:strCache>
            </c:strRef>
          </c:tx>
          <c:marker>
            <c:symbol val="none"/>
          </c:marker>
          <c:xVal>
            <c:numRef>
              <c:f>'Plot Data'!$G$26:$G$29</c:f>
              <c:numCache>
                <c:formatCode>General</c:formatCode>
                <c:ptCount val="4"/>
                <c:pt idx="0">
                  <c:v>6115</c:v>
                </c:pt>
                <c:pt idx="1">
                  <c:v>6115</c:v>
                </c:pt>
                <c:pt idx="2">
                  <c:v>6995</c:v>
                </c:pt>
                <c:pt idx="3">
                  <c:v>6995</c:v>
                </c:pt>
              </c:numCache>
            </c:numRef>
          </c:xVal>
          <c:yVal>
            <c:numRef>
              <c:f>'Plot Data'!$H$26:$H$29</c:f>
              <c:numCache>
                <c:formatCode>General</c:formatCode>
                <c:ptCount val="4"/>
                <c:pt idx="0">
                  <c:v>0</c:v>
                </c:pt>
                <c:pt idx="1">
                  <c:v>0</c:v>
                </c:pt>
                <c:pt idx="2">
                  <c:v>0</c:v>
                </c:pt>
                <c:pt idx="3">
                  <c:v>0</c:v>
                </c:pt>
              </c:numCache>
            </c:numRef>
          </c:yVal>
          <c:smooth val="0"/>
        </c:ser>
        <c:ser>
          <c:idx val="8"/>
          <c:order val="8"/>
          <c:tx>
            <c:strRef>
              <c:f>'Plot Data'!$G$31</c:f>
              <c:strCache>
                <c:ptCount val="1"/>
                <c:pt idx="0">
                  <c:v>Z US Tag Concept 1</c:v>
                </c:pt>
              </c:strCache>
            </c:strRef>
          </c:tx>
          <c:marker>
            <c:symbol val="none"/>
          </c:marker>
          <c:xVal>
            <c:numRef>
              <c:f>'Plot Data'!$G$32:$G$35</c:f>
              <c:numCache>
                <c:formatCode>General</c:formatCode>
                <c:ptCount val="4"/>
                <c:pt idx="0">
                  <c:v>6350</c:v>
                </c:pt>
                <c:pt idx="1">
                  <c:v>6350</c:v>
                </c:pt>
                <c:pt idx="2">
                  <c:v>6750</c:v>
                </c:pt>
                <c:pt idx="3">
                  <c:v>6750</c:v>
                </c:pt>
              </c:numCache>
            </c:numRef>
          </c:xVal>
          <c:yVal>
            <c:numRef>
              <c:f>'Plot Data'!$H$32:$H$35</c:f>
              <c:numCache>
                <c:formatCode>General</c:formatCode>
                <c:ptCount val="4"/>
                <c:pt idx="0">
                  <c:v>0</c:v>
                </c:pt>
                <c:pt idx="1">
                  <c:v>0.75</c:v>
                </c:pt>
                <c:pt idx="2">
                  <c:v>0.75</c:v>
                </c:pt>
                <c:pt idx="3">
                  <c:v>0</c:v>
                </c:pt>
              </c:numCache>
            </c:numRef>
          </c:yVal>
          <c:smooth val="0"/>
        </c:ser>
        <c:dLbls>
          <c:showLegendKey val="0"/>
          <c:showVal val="0"/>
          <c:showCatName val="0"/>
          <c:showSerName val="0"/>
          <c:showPercent val="0"/>
          <c:showBubbleSize val="0"/>
        </c:dLbls>
        <c:axId val="27115520"/>
        <c:axId val="27118592"/>
      </c:scatterChart>
      <c:valAx>
        <c:axId val="27115520"/>
        <c:scaling>
          <c:orientation val="minMax"/>
          <c:max val="10500"/>
          <c:min val="5500"/>
        </c:scaling>
        <c:delete val="0"/>
        <c:axPos val="b"/>
        <c:numFmt formatCode="General" sourceLinked="1"/>
        <c:majorTickMark val="out"/>
        <c:minorTickMark val="none"/>
        <c:tickLblPos val="nextTo"/>
        <c:crossAx val="27118592"/>
        <c:crosses val="autoZero"/>
        <c:crossBetween val="midCat"/>
      </c:valAx>
      <c:valAx>
        <c:axId val="27118592"/>
        <c:scaling>
          <c:orientation val="minMax"/>
        </c:scaling>
        <c:delete val="0"/>
        <c:axPos val="l"/>
        <c:majorGridlines/>
        <c:numFmt formatCode="General" sourceLinked="1"/>
        <c:majorTickMark val="out"/>
        <c:minorTickMark val="none"/>
        <c:tickLblPos val="nextTo"/>
        <c:crossAx val="27115520"/>
        <c:crosses val="autoZero"/>
        <c:crossBetween val="midCat"/>
      </c:valAx>
    </c:plotArea>
    <c:legend>
      <c:legendPos val="r"/>
      <c:overlay val="0"/>
    </c:legend>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EU Region</a:t>
            </a:r>
          </a:p>
        </c:rich>
      </c:tx>
      <c:overlay val="1"/>
    </c:title>
    <c:autoTitleDeleted val="0"/>
    <c:plotArea>
      <c:layout/>
      <c:scatterChart>
        <c:scatterStyle val="lineMarker"/>
        <c:varyColors val="0"/>
        <c:ser>
          <c:idx val="1"/>
          <c:order val="0"/>
          <c:tx>
            <c:strRef>
              <c:f>'Plot Data'!$A$25</c:f>
              <c:strCache>
                <c:ptCount val="1"/>
                <c:pt idx="0">
                  <c:v>EU Regs</c:v>
                </c:pt>
              </c:strCache>
            </c:strRef>
          </c:tx>
          <c:spPr>
            <a:ln w="63500">
              <a:solidFill>
                <a:srgbClr val="FF0000"/>
              </a:solidFill>
            </a:ln>
          </c:spPr>
          <c:marker>
            <c:symbol val="none"/>
          </c:marker>
          <c:xVal>
            <c:numRef>
              <c:f>'Plot Data'!$A$26:$A$29</c:f>
              <c:numCache>
                <c:formatCode>General</c:formatCode>
                <c:ptCount val="4"/>
                <c:pt idx="0">
                  <c:v>6000</c:v>
                </c:pt>
                <c:pt idx="1">
                  <c:v>6000</c:v>
                </c:pt>
                <c:pt idx="2">
                  <c:v>8500</c:v>
                </c:pt>
                <c:pt idx="3">
                  <c:v>8500</c:v>
                </c:pt>
              </c:numCache>
            </c:numRef>
          </c:xVal>
          <c:yVal>
            <c:numRef>
              <c:f>'Plot Data'!$B$26:$B$29</c:f>
              <c:numCache>
                <c:formatCode>General</c:formatCode>
                <c:ptCount val="4"/>
                <c:pt idx="0">
                  <c:v>0</c:v>
                </c:pt>
                <c:pt idx="1">
                  <c:v>1.4</c:v>
                </c:pt>
                <c:pt idx="2">
                  <c:v>1.4</c:v>
                </c:pt>
                <c:pt idx="3">
                  <c:v>0</c:v>
                </c:pt>
              </c:numCache>
            </c:numRef>
          </c:yVal>
          <c:smooth val="0"/>
        </c:ser>
        <c:ser>
          <c:idx val="8"/>
          <c:order val="1"/>
          <c:tx>
            <c:strRef>
              <c:f>'Plot Data'!$A$7</c:f>
              <c:strCache>
                <c:ptCount val="1"/>
                <c:pt idx="0">
                  <c:v>4f Band 1 Std</c:v>
                </c:pt>
              </c:strCache>
            </c:strRef>
          </c:tx>
          <c:marker>
            <c:symbol val="none"/>
          </c:marker>
          <c:xVal>
            <c:numRef>
              <c:f>'Plot Data'!$A$8:$A$11</c:f>
              <c:numCache>
                <c:formatCode>General</c:formatCode>
                <c:ptCount val="4"/>
                <c:pt idx="0">
                  <c:v>0</c:v>
                </c:pt>
                <c:pt idx="1">
                  <c:v>0</c:v>
                </c:pt>
                <c:pt idx="2">
                  <c:v>0</c:v>
                </c:pt>
                <c:pt idx="3">
                  <c:v>0</c:v>
                </c:pt>
              </c:numCache>
            </c:numRef>
          </c:xVal>
          <c:yVal>
            <c:numRef>
              <c:f>'Plot Data'!$B$8:$B$11</c:f>
              <c:numCache>
                <c:formatCode>General</c:formatCode>
                <c:ptCount val="4"/>
                <c:pt idx="0">
                  <c:v>0</c:v>
                </c:pt>
                <c:pt idx="1">
                  <c:v>1.2</c:v>
                </c:pt>
                <c:pt idx="2">
                  <c:v>1.2</c:v>
                </c:pt>
                <c:pt idx="3">
                  <c:v>0</c:v>
                </c:pt>
              </c:numCache>
            </c:numRef>
          </c:yVal>
          <c:smooth val="0"/>
        </c:ser>
        <c:ser>
          <c:idx val="11"/>
          <c:order val="2"/>
          <c:tx>
            <c:strRef>
              <c:f>'Plot Data'!$D$7</c:f>
              <c:strCache>
                <c:ptCount val="1"/>
                <c:pt idx="0">
                  <c:v>4f Band 1 Wide</c:v>
                </c:pt>
              </c:strCache>
            </c:strRef>
          </c:tx>
          <c:spPr>
            <a:ln>
              <a:solidFill>
                <a:schemeClr val="accent3"/>
              </a:solidFill>
              <a:prstDash val="sysDash"/>
            </a:ln>
          </c:spPr>
          <c:marker>
            <c:symbol val="none"/>
          </c:marker>
          <c:xVal>
            <c:numRef>
              <c:f>'Plot Data'!$D$8:$D$11</c:f>
              <c:numCache>
                <c:formatCode>General</c:formatCode>
                <c:ptCount val="4"/>
                <c:pt idx="0">
                  <c:v>0</c:v>
                </c:pt>
                <c:pt idx="1">
                  <c:v>0</c:v>
                </c:pt>
                <c:pt idx="2">
                  <c:v>0</c:v>
                </c:pt>
                <c:pt idx="3">
                  <c:v>0</c:v>
                </c:pt>
              </c:numCache>
            </c:numRef>
          </c:xVal>
          <c:yVal>
            <c:numRef>
              <c:f>'Plot Data'!$E$8:$E$11</c:f>
              <c:numCache>
                <c:formatCode>General</c:formatCode>
                <c:ptCount val="4"/>
                <c:pt idx="0">
                  <c:v>0</c:v>
                </c:pt>
                <c:pt idx="1">
                  <c:v>1.2</c:v>
                </c:pt>
                <c:pt idx="2">
                  <c:v>1.2</c:v>
                </c:pt>
                <c:pt idx="3">
                  <c:v>0</c:v>
                </c:pt>
              </c:numCache>
            </c:numRef>
          </c:yVal>
          <c:smooth val="0"/>
        </c:ser>
        <c:ser>
          <c:idx val="0"/>
          <c:order val="3"/>
          <c:tx>
            <c:strRef>
              <c:f>'Plot Data'!$J$1</c:f>
              <c:strCache>
                <c:ptCount val="1"/>
                <c:pt idx="0">
                  <c:v>T EU Tag 1</c:v>
                </c:pt>
              </c:strCache>
            </c:strRef>
          </c:tx>
          <c:marker>
            <c:symbol val="none"/>
          </c:marker>
          <c:xVal>
            <c:numRef>
              <c:f>'Plot Data'!$J$2:$J$5</c:f>
              <c:numCache>
                <c:formatCode>General</c:formatCode>
                <c:ptCount val="4"/>
                <c:pt idx="0">
                  <c:v>6910</c:v>
                </c:pt>
                <c:pt idx="1">
                  <c:v>6910</c:v>
                </c:pt>
                <c:pt idx="2">
                  <c:v>7420</c:v>
                </c:pt>
                <c:pt idx="3">
                  <c:v>7420</c:v>
                </c:pt>
              </c:numCache>
            </c:numRef>
          </c:xVal>
          <c:yVal>
            <c:numRef>
              <c:f>'Plot Data'!$K$2:$K$5</c:f>
              <c:numCache>
                <c:formatCode>General</c:formatCode>
                <c:ptCount val="4"/>
                <c:pt idx="0">
                  <c:v>0</c:v>
                </c:pt>
                <c:pt idx="1">
                  <c:v>0.5</c:v>
                </c:pt>
                <c:pt idx="2">
                  <c:v>0.5</c:v>
                </c:pt>
                <c:pt idx="3">
                  <c:v>0</c:v>
                </c:pt>
              </c:numCache>
            </c:numRef>
          </c:yVal>
          <c:smooth val="0"/>
        </c:ser>
        <c:ser>
          <c:idx val="2"/>
          <c:order val="4"/>
          <c:tx>
            <c:strRef>
              <c:f>'Plot Data'!$J$7</c:f>
              <c:strCache>
                <c:ptCount val="1"/>
                <c:pt idx="0">
                  <c:v>T EU Tag 2</c:v>
                </c:pt>
              </c:strCache>
            </c:strRef>
          </c:tx>
          <c:marker>
            <c:symbol val="none"/>
          </c:marker>
          <c:xVal>
            <c:numRef>
              <c:f>'Plot Data'!$J$8:$J$11</c:f>
              <c:numCache>
                <c:formatCode>General</c:formatCode>
                <c:ptCount val="4"/>
                <c:pt idx="0">
                  <c:v>6995</c:v>
                </c:pt>
                <c:pt idx="1">
                  <c:v>6995</c:v>
                </c:pt>
                <c:pt idx="2">
                  <c:v>7515</c:v>
                </c:pt>
                <c:pt idx="3">
                  <c:v>7515</c:v>
                </c:pt>
              </c:numCache>
            </c:numRef>
          </c:xVal>
          <c:yVal>
            <c:numRef>
              <c:f>'Plot Data'!$K$8:$K$11</c:f>
              <c:numCache>
                <c:formatCode>General</c:formatCode>
                <c:ptCount val="4"/>
                <c:pt idx="0">
                  <c:v>0</c:v>
                </c:pt>
                <c:pt idx="1">
                  <c:v>0.55000000000000004</c:v>
                </c:pt>
                <c:pt idx="2">
                  <c:v>0.55000000000000004</c:v>
                </c:pt>
                <c:pt idx="3">
                  <c:v>0</c:v>
                </c:pt>
              </c:numCache>
            </c:numRef>
          </c:yVal>
          <c:smooth val="0"/>
        </c:ser>
        <c:ser>
          <c:idx val="3"/>
          <c:order val="5"/>
          <c:tx>
            <c:strRef>
              <c:f>'Plot Data'!$J$13</c:f>
              <c:strCache>
                <c:ptCount val="1"/>
                <c:pt idx="0">
                  <c:v>U EU Tag 1</c:v>
                </c:pt>
              </c:strCache>
            </c:strRef>
          </c:tx>
          <c:marker>
            <c:symbol val="none"/>
          </c:marker>
          <c:xVal>
            <c:numRef>
              <c:f>'Plot Data'!$J$14:$J$17</c:f>
              <c:numCache>
                <c:formatCode>General</c:formatCode>
                <c:ptCount val="4"/>
                <c:pt idx="0">
                  <c:v>6512</c:v>
                </c:pt>
                <c:pt idx="1">
                  <c:v>6512</c:v>
                </c:pt>
                <c:pt idx="2">
                  <c:v>7678</c:v>
                </c:pt>
                <c:pt idx="3">
                  <c:v>7678</c:v>
                </c:pt>
              </c:numCache>
            </c:numRef>
          </c:xVal>
          <c:yVal>
            <c:numRef>
              <c:f>'Plot Data'!$K$14:$K$17</c:f>
              <c:numCache>
                <c:formatCode>General</c:formatCode>
                <c:ptCount val="4"/>
                <c:pt idx="0">
                  <c:v>0</c:v>
                </c:pt>
                <c:pt idx="1">
                  <c:v>0</c:v>
                </c:pt>
                <c:pt idx="2">
                  <c:v>0</c:v>
                </c:pt>
                <c:pt idx="3">
                  <c:v>0</c:v>
                </c:pt>
              </c:numCache>
            </c:numRef>
          </c:yVal>
          <c:smooth val="0"/>
        </c:ser>
        <c:ser>
          <c:idx val="5"/>
          <c:order val="6"/>
          <c:tx>
            <c:strRef>
              <c:f>'Plot Data'!$J$19</c:f>
              <c:strCache>
                <c:ptCount val="1"/>
                <c:pt idx="0">
                  <c:v>U EU Tag 2</c:v>
                </c:pt>
              </c:strCache>
            </c:strRef>
          </c:tx>
          <c:marker>
            <c:symbol val="none"/>
          </c:marker>
          <c:xVal>
            <c:numRef>
              <c:f>'Plot Data'!$J$20:$J$23</c:f>
              <c:numCache>
                <c:formatCode>General</c:formatCode>
                <c:ptCount val="4"/>
                <c:pt idx="0">
                  <c:v>6272</c:v>
                </c:pt>
                <c:pt idx="1">
                  <c:v>6272</c:v>
                </c:pt>
                <c:pt idx="2">
                  <c:v>8023</c:v>
                </c:pt>
                <c:pt idx="3">
                  <c:v>8023</c:v>
                </c:pt>
              </c:numCache>
            </c:numRef>
          </c:xVal>
          <c:yVal>
            <c:numRef>
              <c:f>'Plot Data'!$K$20:$K$23</c:f>
              <c:numCache>
                <c:formatCode>General</c:formatCode>
                <c:ptCount val="4"/>
                <c:pt idx="0">
                  <c:v>0</c:v>
                </c:pt>
                <c:pt idx="1">
                  <c:v>0</c:v>
                </c:pt>
                <c:pt idx="2">
                  <c:v>0</c:v>
                </c:pt>
                <c:pt idx="3">
                  <c:v>0</c:v>
                </c:pt>
              </c:numCache>
            </c:numRef>
          </c:yVal>
          <c:smooth val="0"/>
        </c:ser>
        <c:ser>
          <c:idx val="6"/>
          <c:order val="7"/>
          <c:tx>
            <c:strRef>
              <c:f>'Plot Data'!$J$25</c:f>
              <c:strCache>
                <c:ptCount val="1"/>
                <c:pt idx="0">
                  <c:v>U EU Tag 3</c:v>
                </c:pt>
              </c:strCache>
            </c:strRef>
          </c:tx>
          <c:marker>
            <c:symbol val="none"/>
          </c:marker>
          <c:xVal>
            <c:numRef>
              <c:f>'Plot Data'!$J$26:$J$29</c:f>
              <c:numCache>
                <c:formatCode>General</c:formatCode>
                <c:ptCount val="4"/>
                <c:pt idx="0">
                  <c:v>6466</c:v>
                </c:pt>
                <c:pt idx="1">
                  <c:v>6466</c:v>
                </c:pt>
                <c:pt idx="2">
                  <c:v>7899</c:v>
                </c:pt>
                <c:pt idx="3">
                  <c:v>7899</c:v>
                </c:pt>
              </c:numCache>
            </c:numRef>
          </c:xVal>
          <c:yVal>
            <c:numRef>
              <c:f>'Plot Data'!$K$26:$K$29</c:f>
              <c:numCache>
                <c:formatCode>General</c:formatCode>
                <c:ptCount val="4"/>
                <c:pt idx="0">
                  <c:v>0</c:v>
                </c:pt>
                <c:pt idx="1">
                  <c:v>0</c:v>
                </c:pt>
                <c:pt idx="2">
                  <c:v>0</c:v>
                </c:pt>
                <c:pt idx="3">
                  <c:v>0</c:v>
                </c:pt>
              </c:numCache>
            </c:numRef>
          </c:yVal>
          <c:smooth val="0"/>
        </c:ser>
        <c:ser>
          <c:idx val="7"/>
          <c:order val="8"/>
          <c:tx>
            <c:strRef>
              <c:f>'Plot Data'!$J$31</c:f>
              <c:strCache>
                <c:ptCount val="1"/>
                <c:pt idx="0">
                  <c:v>U EU Tag 4</c:v>
                </c:pt>
              </c:strCache>
            </c:strRef>
          </c:tx>
          <c:marker>
            <c:symbol val="none"/>
          </c:marker>
          <c:xVal>
            <c:numRef>
              <c:f>'Plot Data'!$J$32:$J$35</c:f>
              <c:numCache>
                <c:formatCode>General</c:formatCode>
                <c:ptCount val="4"/>
                <c:pt idx="0">
                  <c:v>6825</c:v>
                </c:pt>
                <c:pt idx="1">
                  <c:v>6825</c:v>
                </c:pt>
                <c:pt idx="2">
                  <c:v>7839</c:v>
                </c:pt>
                <c:pt idx="3">
                  <c:v>7839</c:v>
                </c:pt>
              </c:numCache>
            </c:numRef>
          </c:xVal>
          <c:yVal>
            <c:numRef>
              <c:f>'Plot Data'!$K$32:$K$35</c:f>
              <c:numCache>
                <c:formatCode>General</c:formatCode>
                <c:ptCount val="4"/>
                <c:pt idx="0">
                  <c:v>0</c:v>
                </c:pt>
                <c:pt idx="1">
                  <c:v>0</c:v>
                </c:pt>
                <c:pt idx="2">
                  <c:v>0</c:v>
                </c:pt>
                <c:pt idx="3">
                  <c:v>0</c:v>
                </c:pt>
              </c:numCache>
            </c:numRef>
          </c:yVal>
          <c:smooth val="0"/>
        </c:ser>
        <c:ser>
          <c:idx val="9"/>
          <c:order val="9"/>
          <c:tx>
            <c:strRef>
              <c:f>'Plot Data'!$J$37</c:f>
              <c:strCache>
                <c:ptCount val="1"/>
                <c:pt idx="0">
                  <c:v>Z EU Tag Concept 1</c:v>
                </c:pt>
              </c:strCache>
            </c:strRef>
          </c:tx>
          <c:marker>
            <c:symbol val="none"/>
          </c:marker>
          <c:xVal>
            <c:numRef>
              <c:f>'Plot Data'!$J$38:$J$41</c:f>
              <c:numCache>
                <c:formatCode>General</c:formatCode>
                <c:ptCount val="4"/>
                <c:pt idx="0">
                  <c:v>6350</c:v>
                </c:pt>
                <c:pt idx="1">
                  <c:v>6350</c:v>
                </c:pt>
                <c:pt idx="2">
                  <c:v>6750</c:v>
                </c:pt>
                <c:pt idx="3">
                  <c:v>6750</c:v>
                </c:pt>
              </c:numCache>
            </c:numRef>
          </c:xVal>
          <c:yVal>
            <c:numRef>
              <c:f>'Plot Data'!$K$38:$K$41</c:f>
              <c:numCache>
                <c:formatCode>General</c:formatCode>
                <c:ptCount val="4"/>
                <c:pt idx="0">
                  <c:v>0</c:v>
                </c:pt>
                <c:pt idx="1">
                  <c:v>0.5</c:v>
                </c:pt>
                <c:pt idx="2">
                  <c:v>0.5</c:v>
                </c:pt>
                <c:pt idx="3">
                  <c:v>0</c:v>
                </c:pt>
              </c:numCache>
            </c:numRef>
          </c:yVal>
          <c:smooth val="0"/>
        </c:ser>
        <c:ser>
          <c:idx val="10"/>
          <c:order val="10"/>
          <c:tx>
            <c:strRef>
              <c:f>'Plot Data'!$J$43</c:f>
              <c:strCache>
                <c:ptCount val="1"/>
                <c:pt idx="0">
                  <c:v>Z EU Tag Concept 2</c:v>
                </c:pt>
              </c:strCache>
            </c:strRef>
          </c:tx>
          <c:marker>
            <c:symbol val="none"/>
          </c:marker>
          <c:xVal>
            <c:numRef>
              <c:f>'Plot Data'!$J$44:$J$47</c:f>
              <c:numCache>
                <c:formatCode>General</c:formatCode>
                <c:ptCount val="4"/>
                <c:pt idx="0">
                  <c:v>7450</c:v>
                </c:pt>
                <c:pt idx="1">
                  <c:v>7450</c:v>
                </c:pt>
                <c:pt idx="2">
                  <c:v>7850</c:v>
                </c:pt>
                <c:pt idx="3">
                  <c:v>7850</c:v>
                </c:pt>
              </c:numCache>
            </c:numRef>
          </c:xVal>
          <c:yVal>
            <c:numRef>
              <c:f>'Plot Data'!$K$44:$K$47</c:f>
              <c:numCache>
                <c:formatCode>General</c:formatCode>
                <c:ptCount val="4"/>
                <c:pt idx="0">
                  <c:v>0</c:v>
                </c:pt>
                <c:pt idx="1">
                  <c:v>0</c:v>
                </c:pt>
                <c:pt idx="2">
                  <c:v>0</c:v>
                </c:pt>
                <c:pt idx="3">
                  <c:v>0</c:v>
                </c:pt>
              </c:numCache>
            </c:numRef>
          </c:yVal>
          <c:smooth val="0"/>
        </c:ser>
        <c:dLbls>
          <c:showLegendKey val="0"/>
          <c:showVal val="0"/>
          <c:showCatName val="0"/>
          <c:showSerName val="0"/>
          <c:showPercent val="0"/>
          <c:showBubbleSize val="0"/>
        </c:dLbls>
        <c:axId val="28406144"/>
        <c:axId val="28414720"/>
      </c:scatterChart>
      <c:valAx>
        <c:axId val="28406144"/>
        <c:scaling>
          <c:orientation val="minMax"/>
          <c:max val="10500"/>
          <c:min val="5500"/>
        </c:scaling>
        <c:delete val="0"/>
        <c:axPos val="b"/>
        <c:numFmt formatCode="General" sourceLinked="1"/>
        <c:majorTickMark val="out"/>
        <c:minorTickMark val="none"/>
        <c:tickLblPos val="nextTo"/>
        <c:crossAx val="28414720"/>
        <c:crosses val="autoZero"/>
        <c:crossBetween val="midCat"/>
      </c:valAx>
      <c:valAx>
        <c:axId val="28414720"/>
        <c:scaling>
          <c:orientation val="minMax"/>
        </c:scaling>
        <c:delete val="0"/>
        <c:axPos val="l"/>
        <c:majorGridlines/>
        <c:numFmt formatCode="General" sourceLinked="1"/>
        <c:majorTickMark val="out"/>
        <c:minorTickMark val="none"/>
        <c:tickLblPos val="nextTo"/>
        <c:crossAx val="28406144"/>
        <c:crosses val="autoZero"/>
        <c:crossBetween val="midCat"/>
      </c:valAx>
    </c:plotArea>
    <c:legend>
      <c:legendPos val="r"/>
      <c:overlay val="0"/>
    </c:legend>
    <c:plotVisOnly val="1"/>
    <c:dispBlanksAs val="gap"/>
    <c:showDLblsOverMax val="0"/>
  </c:chart>
  <c:printSettings>
    <c:headerFooter/>
    <c:pageMargins b="0.750000000000003" l="0.70000000000000062" r="0.70000000000000062" t="0.75000000000000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Asia Region</a:t>
            </a:r>
          </a:p>
        </c:rich>
      </c:tx>
      <c:overlay val="1"/>
    </c:title>
    <c:autoTitleDeleted val="0"/>
    <c:plotArea>
      <c:layout/>
      <c:scatterChart>
        <c:scatterStyle val="lineMarker"/>
        <c:varyColors val="0"/>
        <c:ser>
          <c:idx val="2"/>
          <c:order val="0"/>
          <c:tx>
            <c:strRef>
              <c:f>'Plot Data'!$A$31</c:f>
              <c:strCache>
                <c:ptCount val="1"/>
                <c:pt idx="0">
                  <c:v>Asia Regs</c:v>
                </c:pt>
              </c:strCache>
            </c:strRef>
          </c:tx>
          <c:spPr>
            <a:ln w="63500">
              <a:solidFill>
                <a:srgbClr val="FF0000"/>
              </a:solidFill>
            </a:ln>
          </c:spPr>
          <c:marker>
            <c:symbol val="none"/>
          </c:marker>
          <c:xVal>
            <c:numRef>
              <c:f>'Plot Data'!$A$32:$A$35</c:f>
              <c:numCache>
                <c:formatCode>General</c:formatCode>
                <c:ptCount val="4"/>
                <c:pt idx="0">
                  <c:v>7200</c:v>
                </c:pt>
                <c:pt idx="1">
                  <c:v>7200</c:v>
                </c:pt>
                <c:pt idx="2">
                  <c:v>10200</c:v>
                </c:pt>
                <c:pt idx="3">
                  <c:v>10200</c:v>
                </c:pt>
              </c:numCache>
            </c:numRef>
          </c:xVal>
          <c:yVal>
            <c:numRef>
              <c:f>'Plot Data'!$B$32:$B$35</c:f>
              <c:numCache>
                <c:formatCode>General</c:formatCode>
                <c:ptCount val="4"/>
                <c:pt idx="0">
                  <c:v>0</c:v>
                </c:pt>
                <c:pt idx="1">
                  <c:v>1.4</c:v>
                </c:pt>
                <c:pt idx="2">
                  <c:v>1.4</c:v>
                </c:pt>
                <c:pt idx="3">
                  <c:v>0</c:v>
                </c:pt>
              </c:numCache>
            </c:numRef>
          </c:yVal>
          <c:smooth val="0"/>
        </c:ser>
        <c:ser>
          <c:idx val="3"/>
          <c:order val="1"/>
          <c:tx>
            <c:strRef>
              <c:f>'Plot Data'!$A$13</c:f>
              <c:strCache>
                <c:ptCount val="1"/>
                <c:pt idx="0">
                  <c:v>4f Band 2 Std</c:v>
                </c:pt>
              </c:strCache>
            </c:strRef>
          </c:tx>
          <c:spPr>
            <a:ln>
              <a:solidFill>
                <a:schemeClr val="accent4"/>
              </a:solidFill>
            </a:ln>
          </c:spPr>
          <c:marker>
            <c:symbol val="none"/>
          </c:marker>
          <c:xVal>
            <c:numRef>
              <c:f>'Plot Data'!$A$14:$A$17</c:f>
              <c:numCache>
                <c:formatCode>General</c:formatCode>
                <c:ptCount val="4"/>
                <c:pt idx="0">
                  <c:v>0</c:v>
                </c:pt>
                <c:pt idx="1">
                  <c:v>0</c:v>
                </c:pt>
                <c:pt idx="2">
                  <c:v>0</c:v>
                </c:pt>
                <c:pt idx="3">
                  <c:v>0</c:v>
                </c:pt>
              </c:numCache>
            </c:numRef>
          </c:xVal>
          <c:yVal>
            <c:numRef>
              <c:f>'Plot Data'!$B$14:$B$17</c:f>
              <c:numCache>
                <c:formatCode>General</c:formatCode>
                <c:ptCount val="4"/>
                <c:pt idx="0">
                  <c:v>0</c:v>
                </c:pt>
                <c:pt idx="1">
                  <c:v>1.2</c:v>
                </c:pt>
                <c:pt idx="2">
                  <c:v>1.2</c:v>
                </c:pt>
                <c:pt idx="3">
                  <c:v>0</c:v>
                </c:pt>
              </c:numCache>
            </c:numRef>
          </c:yVal>
          <c:smooth val="0"/>
        </c:ser>
        <c:ser>
          <c:idx val="6"/>
          <c:order val="2"/>
          <c:tx>
            <c:strRef>
              <c:f>'Plot Data'!$D$13</c:f>
              <c:strCache>
                <c:ptCount val="1"/>
                <c:pt idx="0">
                  <c:v>4f Band 2 Wide</c:v>
                </c:pt>
              </c:strCache>
            </c:strRef>
          </c:tx>
          <c:spPr>
            <a:ln>
              <a:solidFill>
                <a:schemeClr val="accent4"/>
              </a:solidFill>
              <a:prstDash val="sysDash"/>
            </a:ln>
          </c:spPr>
          <c:marker>
            <c:symbol val="none"/>
          </c:marker>
          <c:xVal>
            <c:numRef>
              <c:f>'Plot Data'!$D$14:$D$17</c:f>
              <c:numCache>
                <c:formatCode>General</c:formatCode>
                <c:ptCount val="4"/>
                <c:pt idx="0">
                  <c:v>0</c:v>
                </c:pt>
                <c:pt idx="1">
                  <c:v>0</c:v>
                </c:pt>
                <c:pt idx="2">
                  <c:v>0</c:v>
                </c:pt>
                <c:pt idx="3">
                  <c:v>0</c:v>
                </c:pt>
              </c:numCache>
            </c:numRef>
          </c:xVal>
          <c:yVal>
            <c:numRef>
              <c:f>'Plot Data'!$E$14:$E$17</c:f>
              <c:numCache>
                <c:formatCode>General</c:formatCode>
                <c:ptCount val="4"/>
                <c:pt idx="0">
                  <c:v>0</c:v>
                </c:pt>
                <c:pt idx="1">
                  <c:v>1.2</c:v>
                </c:pt>
                <c:pt idx="2">
                  <c:v>1.2</c:v>
                </c:pt>
                <c:pt idx="3">
                  <c:v>0</c:v>
                </c:pt>
              </c:numCache>
            </c:numRef>
          </c:yVal>
          <c:smooth val="0"/>
        </c:ser>
        <c:ser>
          <c:idx val="0"/>
          <c:order val="3"/>
          <c:tx>
            <c:strRef>
              <c:f>'Plot Data'!$M$1</c:f>
              <c:strCache>
                <c:ptCount val="1"/>
                <c:pt idx="0">
                  <c:v>T Korea Tag 1</c:v>
                </c:pt>
              </c:strCache>
            </c:strRef>
          </c:tx>
          <c:marker>
            <c:symbol val="none"/>
          </c:marker>
          <c:xVal>
            <c:numRef>
              <c:f>'Plot Data'!$M$2:$M$5</c:f>
              <c:numCache>
                <c:formatCode>General</c:formatCode>
                <c:ptCount val="4"/>
                <c:pt idx="0">
                  <c:v>8050</c:v>
                </c:pt>
                <c:pt idx="1">
                  <c:v>8050</c:v>
                </c:pt>
                <c:pt idx="2">
                  <c:v>8570</c:v>
                </c:pt>
                <c:pt idx="3">
                  <c:v>8570</c:v>
                </c:pt>
              </c:numCache>
            </c:numRef>
          </c:xVal>
          <c:yVal>
            <c:numRef>
              <c:f>'Plot Data'!$N$2:$N$5</c:f>
              <c:numCache>
                <c:formatCode>General</c:formatCode>
                <c:ptCount val="4"/>
                <c:pt idx="0">
                  <c:v>0</c:v>
                </c:pt>
                <c:pt idx="1">
                  <c:v>0.5</c:v>
                </c:pt>
                <c:pt idx="2">
                  <c:v>0.5</c:v>
                </c:pt>
                <c:pt idx="3">
                  <c:v>0</c:v>
                </c:pt>
              </c:numCache>
            </c:numRef>
          </c:yVal>
          <c:smooth val="0"/>
        </c:ser>
        <c:ser>
          <c:idx val="1"/>
          <c:order val="4"/>
          <c:tx>
            <c:strRef>
              <c:f>'Plot Data'!$M$7</c:f>
              <c:strCache>
                <c:ptCount val="1"/>
                <c:pt idx="0">
                  <c:v>U Korea Tag 1</c:v>
                </c:pt>
              </c:strCache>
            </c:strRef>
          </c:tx>
          <c:marker>
            <c:symbol val="none"/>
          </c:marker>
          <c:xVal>
            <c:numRef>
              <c:f>'Plot Data'!$M$8:$M$11</c:f>
              <c:numCache>
                <c:formatCode>General</c:formatCode>
                <c:ptCount val="4"/>
                <c:pt idx="0">
                  <c:v>8294</c:v>
                </c:pt>
                <c:pt idx="1">
                  <c:v>8294</c:v>
                </c:pt>
                <c:pt idx="2">
                  <c:v>9230</c:v>
                </c:pt>
                <c:pt idx="3">
                  <c:v>9230</c:v>
                </c:pt>
              </c:numCache>
            </c:numRef>
          </c:xVal>
          <c:yVal>
            <c:numRef>
              <c:f>'Plot Data'!$N$8:$N$11</c:f>
              <c:numCache>
                <c:formatCode>General</c:formatCode>
                <c:ptCount val="4"/>
                <c:pt idx="0">
                  <c:v>0</c:v>
                </c:pt>
                <c:pt idx="1">
                  <c:v>0</c:v>
                </c:pt>
                <c:pt idx="2">
                  <c:v>0</c:v>
                </c:pt>
                <c:pt idx="3">
                  <c:v>0</c:v>
                </c:pt>
              </c:numCache>
            </c:numRef>
          </c:yVal>
          <c:smooth val="0"/>
        </c:ser>
        <c:ser>
          <c:idx val="4"/>
          <c:order val="5"/>
          <c:tx>
            <c:strRef>
              <c:f>'Plot Data'!$M$13</c:f>
              <c:strCache>
                <c:ptCount val="1"/>
                <c:pt idx="0">
                  <c:v>Z Korea Tag Concept 2</c:v>
                </c:pt>
              </c:strCache>
            </c:strRef>
          </c:tx>
          <c:marker>
            <c:symbol val="none"/>
          </c:marker>
          <c:xVal>
            <c:numRef>
              <c:f>'Plot Data'!$M$14:$M$17</c:f>
              <c:numCache>
                <c:formatCode>General</c:formatCode>
                <c:ptCount val="4"/>
                <c:pt idx="0">
                  <c:v>7450</c:v>
                </c:pt>
                <c:pt idx="1">
                  <c:v>7450</c:v>
                </c:pt>
                <c:pt idx="2">
                  <c:v>7850</c:v>
                </c:pt>
                <c:pt idx="3">
                  <c:v>7850</c:v>
                </c:pt>
              </c:numCache>
            </c:numRef>
          </c:xVal>
          <c:yVal>
            <c:numRef>
              <c:f>'Plot Data'!$N$14:$N$17</c:f>
              <c:numCache>
                <c:formatCode>General</c:formatCode>
                <c:ptCount val="4"/>
                <c:pt idx="0">
                  <c:v>0</c:v>
                </c:pt>
                <c:pt idx="1">
                  <c:v>0</c:v>
                </c:pt>
                <c:pt idx="2">
                  <c:v>0</c:v>
                </c:pt>
                <c:pt idx="3">
                  <c:v>0</c:v>
                </c:pt>
              </c:numCache>
            </c:numRef>
          </c:yVal>
          <c:smooth val="0"/>
        </c:ser>
        <c:dLbls>
          <c:showLegendKey val="0"/>
          <c:showVal val="0"/>
          <c:showCatName val="0"/>
          <c:showSerName val="0"/>
          <c:showPercent val="0"/>
          <c:showBubbleSize val="0"/>
        </c:dLbls>
        <c:axId val="44028672"/>
        <c:axId val="44030208"/>
      </c:scatterChart>
      <c:valAx>
        <c:axId val="44028672"/>
        <c:scaling>
          <c:orientation val="minMax"/>
          <c:max val="10500"/>
          <c:min val="5500"/>
        </c:scaling>
        <c:delete val="0"/>
        <c:axPos val="b"/>
        <c:numFmt formatCode="General" sourceLinked="1"/>
        <c:majorTickMark val="out"/>
        <c:minorTickMark val="none"/>
        <c:tickLblPos val="nextTo"/>
        <c:crossAx val="44030208"/>
        <c:crosses val="autoZero"/>
        <c:crossBetween val="midCat"/>
      </c:valAx>
      <c:valAx>
        <c:axId val="44030208"/>
        <c:scaling>
          <c:orientation val="minMax"/>
        </c:scaling>
        <c:delete val="0"/>
        <c:axPos val="l"/>
        <c:majorGridlines/>
        <c:numFmt formatCode="General" sourceLinked="1"/>
        <c:majorTickMark val="out"/>
        <c:minorTickMark val="none"/>
        <c:tickLblPos val="nextTo"/>
        <c:crossAx val="44028672"/>
        <c:crosses val="autoZero"/>
        <c:crossBetween val="midCat"/>
      </c:valAx>
    </c:plotArea>
    <c:legend>
      <c:legendPos val="r"/>
      <c:overlay val="0"/>
    </c:legend>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4f Band Plan</a:t>
            </a:r>
          </a:p>
        </c:rich>
      </c:tx>
      <c:layout/>
      <c:overlay val="1"/>
    </c:title>
    <c:autoTitleDeleted val="0"/>
    <c:plotArea>
      <c:layout>
        <c:manualLayout>
          <c:layoutTarget val="inner"/>
          <c:xMode val="edge"/>
          <c:yMode val="edge"/>
          <c:x val="4.6688740267299023E-2"/>
          <c:y val="0.16490002978126694"/>
          <c:w val="0.81646328204790131"/>
          <c:h val="0.78575545555364801"/>
        </c:manualLayout>
      </c:layout>
      <c:scatterChart>
        <c:scatterStyle val="lineMarker"/>
        <c:varyColors val="0"/>
        <c:ser>
          <c:idx val="0"/>
          <c:order val="0"/>
          <c:tx>
            <c:strRef>
              <c:f>'4f Band Plots'!$G$18</c:f>
              <c:strCache>
                <c:ptCount val="1"/>
              </c:strCache>
            </c:strRef>
          </c:tx>
          <c:spPr>
            <a:ln>
              <a:solidFill>
                <a:schemeClr val="accent1"/>
              </a:solidFill>
            </a:ln>
          </c:spPr>
          <c:marker>
            <c:symbol val="none"/>
          </c:marker>
          <c:xVal>
            <c:numRef>
              <c:f>'4f Band Plots'!$G$19:$G$28</c:f>
              <c:numCache>
                <c:formatCode>General</c:formatCode>
                <c:ptCount val="10"/>
                <c:pt idx="0">
                  <c:v>0</c:v>
                </c:pt>
                <c:pt idx="1">
                  <c:v>0</c:v>
                </c:pt>
                <c:pt idx="2">
                  <c:v>0</c:v>
                </c:pt>
                <c:pt idx="3">
                  <c:v>0</c:v>
                </c:pt>
                <c:pt idx="4">
                  <c:v>0</c:v>
                </c:pt>
                <c:pt idx="5">
                  <c:v>0</c:v>
                </c:pt>
                <c:pt idx="6">
                  <c:v>0</c:v>
                </c:pt>
                <c:pt idx="7">
                  <c:v>0</c:v>
                </c:pt>
                <c:pt idx="8">
                  <c:v>0</c:v>
                </c:pt>
                <c:pt idx="9">
                  <c:v>0</c:v>
                </c:pt>
              </c:numCache>
            </c:numRef>
          </c:xVal>
          <c:yVal>
            <c:numRef>
              <c:f>'4f Band Plots'!$H$19:$H$28</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1"/>
          <c:order val="1"/>
          <c:tx>
            <c:strRef>
              <c:f>'4f Band Plots'!$G$30</c:f>
              <c:strCache>
                <c:ptCount val="1"/>
              </c:strCache>
            </c:strRef>
          </c:tx>
          <c:spPr>
            <a:ln>
              <a:solidFill>
                <a:schemeClr val="accent1"/>
              </a:solidFill>
              <a:prstDash val="sysDash"/>
            </a:ln>
          </c:spPr>
          <c:marker>
            <c:symbol val="none"/>
          </c:marker>
          <c:xVal>
            <c:numRef>
              <c:f>'4f Band Plots'!$G$31:$G$36</c:f>
              <c:numCache>
                <c:formatCode>General</c:formatCode>
                <c:ptCount val="6"/>
                <c:pt idx="0">
                  <c:v>0</c:v>
                </c:pt>
                <c:pt idx="1">
                  <c:v>0</c:v>
                </c:pt>
                <c:pt idx="2">
                  <c:v>0</c:v>
                </c:pt>
                <c:pt idx="3">
                  <c:v>0</c:v>
                </c:pt>
                <c:pt idx="4">
                  <c:v>0</c:v>
                </c:pt>
                <c:pt idx="5">
                  <c:v>0</c:v>
                </c:pt>
              </c:numCache>
            </c:numRef>
          </c:xVal>
          <c:yVal>
            <c:numRef>
              <c:f>'4f Band Plots'!$H$31:$H$36</c:f>
              <c:numCache>
                <c:formatCode>General</c:formatCode>
                <c:ptCount val="6"/>
                <c:pt idx="0">
                  <c:v>0</c:v>
                </c:pt>
                <c:pt idx="1">
                  <c:v>0</c:v>
                </c:pt>
                <c:pt idx="2">
                  <c:v>0</c:v>
                </c:pt>
                <c:pt idx="3">
                  <c:v>0</c:v>
                </c:pt>
                <c:pt idx="4">
                  <c:v>0</c:v>
                </c:pt>
                <c:pt idx="5">
                  <c:v>0</c:v>
                </c:pt>
              </c:numCache>
            </c:numRef>
          </c:yVal>
          <c:smooth val="0"/>
        </c:ser>
        <c:ser>
          <c:idx val="2"/>
          <c:order val="2"/>
          <c:tx>
            <c:strRef>
              <c:f>'4f Band Plots'!$J$18</c:f>
              <c:strCache>
                <c:ptCount val="1"/>
              </c:strCache>
            </c:strRef>
          </c:tx>
          <c:marker>
            <c:symbol val="none"/>
          </c:marker>
          <c:xVal>
            <c:numRef>
              <c:f>'4f Band Plots'!$J$19:$J$28</c:f>
              <c:numCache>
                <c:formatCode>General</c:formatCode>
                <c:ptCount val="10"/>
                <c:pt idx="0">
                  <c:v>0</c:v>
                </c:pt>
                <c:pt idx="1">
                  <c:v>0</c:v>
                </c:pt>
                <c:pt idx="2">
                  <c:v>0</c:v>
                </c:pt>
                <c:pt idx="3">
                  <c:v>0</c:v>
                </c:pt>
                <c:pt idx="4">
                  <c:v>0</c:v>
                </c:pt>
                <c:pt idx="5">
                  <c:v>0</c:v>
                </c:pt>
                <c:pt idx="6">
                  <c:v>0</c:v>
                </c:pt>
                <c:pt idx="7">
                  <c:v>0</c:v>
                </c:pt>
                <c:pt idx="8">
                  <c:v>0</c:v>
                </c:pt>
                <c:pt idx="9">
                  <c:v>0</c:v>
                </c:pt>
              </c:numCache>
            </c:numRef>
          </c:xVal>
          <c:yVal>
            <c:numRef>
              <c:f>'4f Band Plots'!$K$19:$K$28</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3"/>
          <c:order val="3"/>
          <c:tx>
            <c:strRef>
              <c:f>'4f Band Plots'!$J$30</c:f>
              <c:strCache>
                <c:ptCount val="1"/>
              </c:strCache>
            </c:strRef>
          </c:tx>
          <c:spPr>
            <a:ln>
              <a:solidFill>
                <a:schemeClr val="accent3"/>
              </a:solidFill>
              <a:prstDash val="sysDash"/>
            </a:ln>
          </c:spPr>
          <c:marker>
            <c:symbol val="none"/>
          </c:marker>
          <c:xVal>
            <c:numRef>
              <c:f>'4f Band Plots'!$J$31:$J$36</c:f>
              <c:numCache>
                <c:formatCode>General</c:formatCode>
                <c:ptCount val="6"/>
                <c:pt idx="0">
                  <c:v>0</c:v>
                </c:pt>
                <c:pt idx="1">
                  <c:v>0</c:v>
                </c:pt>
                <c:pt idx="2">
                  <c:v>0</c:v>
                </c:pt>
                <c:pt idx="3">
                  <c:v>0</c:v>
                </c:pt>
                <c:pt idx="4">
                  <c:v>0</c:v>
                </c:pt>
                <c:pt idx="5">
                  <c:v>0</c:v>
                </c:pt>
              </c:numCache>
            </c:numRef>
          </c:xVal>
          <c:yVal>
            <c:numRef>
              <c:f>'4f Band Plots'!$K$31:$K$36</c:f>
              <c:numCache>
                <c:formatCode>General</c:formatCode>
                <c:ptCount val="6"/>
                <c:pt idx="0">
                  <c:v>0</c:v>
                </c:pt>
                <c:pt idx="1">
                  <c:v>0</c:v>
                </c:pt>
                <c:pt idx="2">
                  <c:v>0</c:v>
                </c:pt>
                <c:pt idx="3">
                  <c:v>0</c:v>
                </c:pt>
                <c:pt idx="4">
                  <c:v>0</c:v>
                </c:pt>
                <c:pt idx="5">
                  <c:v>0</c:v>
                </c:pt>
              </c:numCache>
            </c:numRef>
          </c:yVal>
          <c:smooth val="0"/>
        </c:ser>
        <c:ser>
          <c:idx val="4"/>
          <c:order val="4"/>
          <c:tx>
            <c:strRef>
              <c:f>'4f Band Plots'!$M$18</c:f>
              <c:strCache>
                <c:ptCount val="1"/>
              </c:strCache>
            </c:strRef>
          </c:tx>
          <c:spPr>
            <a:ln>
              <a:solidFill>
                <a:schemeClr val="accent6"/>
              </a:solidFill>
            </a:ln>
          </c:spPr>
          <c:marker>
            <c:symbol val="none"/>
          </c:marker>
          <c:xVal>
            <c:numRef>
              <c:f>'4f Band Plots'!$M$19:$M$28</c:f>
              <c:numCache>
                <c:formatCode>General</c:formatCode>
                <c:ptCount val="10"/>
                <c:pt idx="0">
                  <c:v>0</c:v>
                </c:pt>
                <c:pt idx="1">
                  <c:v>0</c:v>
                </c:pt>
                <c:pt idx="2">
                  <c:v>0</c:v>
                </c:pt>
                <c:pt idx="3">
                  <c:v>0</c:v>
                </c:pt>
                <c:pt idx="4">
                  <c:v>0</c:v>
                </c:pt>
                <c:pt idx="5">
                  <c:v>0</c:v>
                </c:pt>
                <c:pt idx="6">
                  <c:v>0</c:v>
                </c:pt>
                <c:pt idx="7">
                  <c:v>0</c:v>
                </c:pt>
                <c:pt idx="8">
                  <c:v>0</c:v>
                </c:pt>
                <c:pt idx="9">
                  <c:v>0</c:v>
                </c:pt>
              </c:numCache>
            </c:numRef>
          </c:xVal>
          <c:yVal>
            <c:numRef>
              <c:f>'4f Band Plots'!$N$19:$N$28</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5"/>
          <c:order val="5"/>
          <c:tx>
            <c:strRef>
              <c:f>'4f Band Plots'!$M$30</c:f>
              <c:strCache>
                <c:ptCount val="1"/>
              </c:strCache>
            </c:strRef>
          </c:tx>
          <c:spPr>
            <a:ln>
              <a:solidFill>
                <a:schemeClr val="accent6"/>
              </a:solidFill>
              <a:prstDash val="sysDash"/>
            </a:ln>
          </c:spPr>
          <c:marker>
            <c:symbol val="none"/>
          </c:marker>
          <c:xVal>
            <c:numRef>
              <c:f>'4f Band Plots'!$M$31:$M$36</c:f>
              <c:numCache>
                <c:formatCode>General</c:formatCode>
                <c:ptCount val="6"/>
                <c:pt idx="0">
                  <c:v>0</c:v>
                </c:pt>
                <c:pt idx="1">
                  <c:v>0</c:v>
                </c:pt>
                <c:pt idx="2">
                  <c:v>0</c:v>
                </c:pt>
                <c:pt idx="3">
                  <c:v>0</c:v>
                </c:pt>
                <c:pt idx="4">
                  <c:v>0</c:v>
                </c:pt>
                <c:pt idx="5">
                  <c:v>0</c:v>
                </c:pt>
              </c:numCache>
            </c:numRef>
          </c:xVal>
          <c:yVal>
            <c:numRef>
              <c:f>'4f Band Plots'!$N$31:$N$36</c:f>
              <c:numCache>
                <c:formatCode>General</c:formatCode>
                <c:ptCount val="6"/>
                <c:pt idx="0">
                  <c:v>0</c:v>
                </c:pt>
                <c:pt idx="1">
                  <c:v>0</c:v>
                </c:pt>
                <c:pt idx="2">
                  <c:v>0</c:v>
                </c:pt>
                <c:pt idx="3">
                  <c:v>0</c:v>
                </c:pt>
                <c:pt idx="4">
                  <c:v>0</c:v>
                </c:pt>
                <c:pt idx="5">
                  <c:v>0</c:v>
                </c:pt>
              </c:numCache>
            </c:numRef>
          </c:yVal>
          <c:smooth val="0"/>
        </c:ser>
        <c:dLbls>
          <c:showLegendKey val="0"/>
          <c:showVal val="0"/>
          <c:showCatName val="0"/>
          <c:showSerName val="0"/>
          <c:showPercent val="0"/>
          <c:showBubbleSize val="0"/>
        </c:dLbls>
        <c:axId val="59743232"/>
        <c:axId val="74090752"/>
      </c:scatterChart>
      <c:valAx>
        <c:axId val="59743232"/>
        <c:scaling>
          <c:orientation val="minMax"/>
          <c:max val="10500"/>
          <c:min val="5500"/>
        </c:scaling>
        <c:delete val="0"/>
        <c:axPos val="b"/>
        <c:numFmt formatCode="General" sourceLinked="1"/>
        <c:majorTickMark val="out"/>
        <c:minorTickMark val="none"/>
        <c:tickLblPos val="nextTo"/>
        <c:crossAx val="74090752"/>
        <c:crosses val="autoZero"/>
        <c:crossBetween val="midCat"/>
      </c:valAx>
      <c:valAx>
        <c:axId val="74090752"/>
        <c:scaling>
          <c:orientation val="minMax"/>
          <c:min val="-35"/>
        </c:scaling>
        <c:delete val="0"/>
        <c:axPos val="l"/>
        <c:majorGridlines/>
        <c:numFmt formatCode="General" sourceLinked="1"/>
        <c:majorTickMark val="out"/>
        <c:minorTickMark val="none"/>
        <c:tickLblPos val="nextTo"/>
        <c:crossAx val="59743232"/>
        <c:crosses val="autoZero"/>
        <c:crossBetween val="midCat"/>
      </c:valAx>
      <c:spPr>
        <a:noFill/>
        <a:ln w="25400">
          <a:noFill/>
        </a:ln>
      </c:spPr>
    </c:plotArea>
    <c:legend>
      <c:legendPos val="r"/>
      <c:layout/>
      <c:overlay val="0"/>
    </c:legend>
    <c:plotVisOnly val="1"/>
    <c:dispBlanksAs val="gap"/>
    <c:showDLblsOverMax val="0"/>
  </c:chart>
  <c:spPr>
    <a:noFill/>
  </c:spPr>
  <c:printSettings>
    <c:headerFooter/>
    <c:pageMargins b="0.75000000000000333" l="0.70000000000000062" r="0.70000000000000062" t="0.750000000000003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US/EU/China Region</a:t>
            </a:r>
          </a:p>
        </c:rich>
      </c:tx>
      <c:layout/>
      <c:overlay val="1"/>
    </c:title>
    <c:autoTitleDeleted val="0"/>
    <c:plotArea>
      <c:layout>
        <c:manualLayout>
          <c:layoutTarget val="inner"/>
          <c:xMode val="edge"/>
          <c:yMode val="edge"/>
          <c:x val="4.6688740267299023E-2"/>
          <c:y val="0.15653292022123791"/>
          <c:w val="0.80948978135055305"/>
          <c:h val="0.79395753335000063"/>
        </c:manualLayout>
      </c:layout>
      <c:scatterChart>
        <c:scatterStyle val="lineMarker"/>
        <c:varyColors val="0"/>
        <c:ser>
          <c:idx val="3"/>
          <c:order val="0"/>
          <c:tx>
            <c:strRef>
              <c:f>'Scale Plot Data'!$A$1</c:f>
              <c:strCache>
                <c:ptCount val="1"/>
                <c:pt idx="0">
                  <c:v>US Regs</c:v>
                </c:pt>
              </c:strCache>
            </c:strRef>
          </c:tx>
          <c:spPr>
            <a:ln w="63500" cap="sq">
              <a:solidFill>
                <a:srgbClr val="FF0000"/>
              </a:solidFill>
              <a:prstDash val="solid"/>
              <a:bevel/>
            </a:ln>
          </c:spPr>
          <c:marker>
            <c:symbol val="none"/>
          </c:marker>
          <c:xVal>
            <c:numRef>
              <c:f>'Scale Plot Data'!$A$5:$A$7</c:f>
              <c:numCache>
                <c:formatCode>General</c:formatCode>
                <c:ptCount val="3"/>
                <c:pt idx="0">
                  <c:v>7250</c:v>
                </c:pt>
                <c:pt idx="1">
                  <c:v>7250</c:v>
                </c:pt>
                <c:pt idx="2">
                  <c:v>12000</c:v>
                </c:pt>
              </c:numCache>
            </c:numRef>
          </c:xVal>
          <c:yVal>
            <c:numRef>
              <c:f>'Scale Plot Data'!$B$5:$B$7</c:f>
              <c:numCache>
                <c:formatCode>@</c:formatCode>
                <c:ptCount val="3"/>
                <c:pt idx="0" formatCode="General">
                  <c:v>0</c:v>
                </c:pt>
                <c:pt idx="1">
                  <c:v>-10</c:v>
                </c:pt>
                <c:pt idx="2" formatCode="General">
                  <c:v>-10</c:v>
                </c:pt>
              </c:numCache>
            </c:numRef>
          </c:yVal>
          <c:smooth val="0"/>
        </c:ser>
        <c:ser>
          <c:idx val="1"/>
          <c:order val="1"/>
          <c:tx>
            <c:strRef>
              <c:f>'Scale Plot Data'!$A$9</c:f>
              <c:strCache>
                <c:ptCount val="1"/>
                <c:pt idx="0">
                  <c:v>EU Regs</c:v>
                </c:pt>
              </c:strCache>
            </c:strRef>
          </c:tx>
          <c:spPr>
            <a:ln w="63500" cap="sq">
              <a:solidFill>
                <a:srgbClr val="FF00FF"/>
              </a:solidFill>
              <a:prstDash val="solid"/>
              <a:bevel/>
            </a:ln>
          </c:spPr>
          <c:marker>
            <c:symbol val="none"/>
          </c:marker>
          <c:xVal>
            <c:numRef>
              <c:f>'Scale Plot Data'!$A$10:$A$12</c:f>
              <c:numCache>
                <c:formatCode>General</c:formatCode>
                <c:ptCount val="3"/>
                <c:pt idx="0">
                  <c:v>0</c:v>
                </c:pt>
                <c:pt idx="1">
                  <c:v>6000</c:v>
                </c:pt>
                <c:pt idx="2">
                  <c:v>6000</c:v>
                </c:pt>
              </c:numCache>
            </c:numRef>
          </c:xVal>
          <c:yVal>
            <c:numRef>
              <c:f>'Scale Plot Data'!$B$10:$B$12</c:f>
              <c:numCache>
                <c:formatCode>@</c:formatCode>
                <c:ptCount val="3"/>
                <c:pt idx="0" formatCode="General">
                  <c:v>-28.7</c:v>
                </c:pt>
                <c:pt idx="1">
                  <c:v>-28.7</c:v>
                </c:pt>
                <c:pt idx="2" formatCode="General">
                  <c:v>0</c:v>
                </c:pt>
              </c:numCache>
            </c:numRef>
          </c:yVal>
          <c:smooth val="0"/>
        </c:ser>
        <c:ser>
          <c:idx val="0"/>
          <c:order val="2"/>
          <c:tx>
            <c:strRef>
              <c:f>'Scale Plot Data'!$G$13</c:f>
              <c:strCache>
                <c:ptCount val="1"/>
                <c:pt idx="0">
                  <c:v>4f Band 0 Min</c:v>
                </c:pt>
              </c:strCache>
            </c:strRef>
          </c:tx>
          <c:marker>
            <c:symbol val="none"/>
          </c:marker>
          <c:xVal>
            <c:numRef>
              <c:f>'Scale Plot Data'!$G$14:$G$19</c:f>
              <c:numCache>
                <c:formatCode>General</c:formatCode>
                <c:ptCount val="6"/>
                <c:pt idx="0">
                  <c:v>1489.6000000000004</c:v>
                </c:pt>
                <c:pt idx="1">
                  <c:v>6289.6</c:v>
                </c:pt>
                <c:pt idx="2">
                  <c:v>6289.6</c:v>
                </c:pt>
                <c:pt idx="3">
                  <c:v>6689.6</c:v>
                </c:pt>
                <c:pt idx="4">
                  <c:v>6689.6</c:v>
                </c:pt>
                <c:pt idx="5">
                  <c:v>11489.6</c:v>
                </c:pt>
              </c:numCache>
            </c:numRef>
          </c:xVal>
          <c:yVal>
            <c:numRef>
              <c:f>'Scale Plot Data'!$H$14:$H$19</c:f>
              <c:numCache>
                <c:formatCode>General</c:formatCode>
                <c:ptCount val="6"/>
                <c:pt idx="0">
                  <c:v>-40</c:v>
                </c:pt>
                <c:pt idx="1">
                  <c:v>-40</c:v>
                </c:pt>
                <c:pt idx="2">
                  <c:v>-10</c:v>
                </c:pt>
                <c:pt idx="3">
                  <c:v>-10</c:v>
                </c:pt>
                <c:pt idx="4">
                  <c:v>-40</c:v>
                </c:pt>
                <c:pt idx="5">
                  <c:v>-40</c:v>
                </c:pt>
              </c:numCache>
            </c:numRef>
          </c:yVal>
          <c:smooth val="0"/>
        </c:ser>
        <c:ser>
          <c:idx val="2"/>
          <c:order val="3"/>
          <c:tx>
            <c:strRef>
              <c:f>'Scale Plot Data'!$G$21</c:f>
              <c:strCache>
                <c:ptCount val="1"/>
                <c:pt idx="0">
                  <c:v>4f Band 0 Max</c:v>
                </c:pt>
              </c:strCache>
            </c:strRef>
          </c:tx>
          <c:marker>
            <c:symbol val="none"/>
          </c:marker>
          <c:xVal>
            <c:numRef>
              <c:f>'Scale Plot Data'!$G$22:$G$31</c:f>
              <c:numCache>
                <c:formatCode>General</c:formatCode>
                <c:ptCount val="10"/>
                <c:pt idx="0">
                  <c:v>1489.6000000000004</c:v>
                </c:pt>
                <c:pt idx="1">
                  <c:v>5624.3200000000006</c:v>
                </c:pt>
                <c:pt idx="2">
                  <c:v>5624.3200000000006</c:v>
                </c:pt>
                <c:pt idx="3">
                  <c:v>5786.56</c:v>
                </c:pt>
                <c:pt idx="4">
                  <c:v>5786.56</c:v>
                </c:pt>
                <c:pt idx="5">
                  <c:v>7192.64</c:v>
                </c:pt>
                <c:pt idx="6">
                  <c:v>7192.64</c:v>
                </c:pt>
                <c:pt idx="7">
                  <c:v>7354.88</c:v>
                </c:pt>
                <c:pt idx="8">
                  <c:v>7354.88</c:v>
                </c:pt>
                <c:pt idx="9">
                  <c:v>11489.6</c:v>
                </c:pt>
              </c:numCache>
            </c:numRef>
          </c:xVal>
          <c:yVal>
            <c:numRef>
              <c:f>'Scale Plot Data'!$H$22:$H$31</c:f>
              <c:numCache>
                <c:formatCode>General</c:formatCode>
                <c:ptCount val="10"/>
                <c:pt idx="0">
                  <c:v>-18</c:v>
                </c:pt>
                <c:pt idx="1">
                  <c:v>-18</c:v>
                </c:pt>
                <c:pt idx="2">
                  <c:v>-10</c:v>
                </c:pt>
                <c:pt idx="3">
                  <c:v>-10</c:v>
                </c:pt>
                <c:pt idx="4">
                  <c:v>0</c:v>
                </c:pt>
                <c:pt idx="5">
                  <c:v>0</c:v>
                </c:pt>
                <c:pt idx="6">
                  <c:v>-10</c:v>
                </c:pt>
                <c:pt idx="7">
                  <c:v>-10</c:v>
                </c:pt>
                <c:pt idx="8">
                  <c:v>-18</c:v>
                </c:pt>
                <c:pt idx="9">
                  <c:v>-18</c:v>
                </c:pt>
              </c:numCache>
            </c:numRef>
          </c:yVal>
          <c:smooth val="0"/>
        </c:ser>
        <c:dLbls>
          <c:showLegendKey val="0"/>
          <c:showVal val="0"/>
          <c:showCatName val="0"/>
          <c:showSerName val="0"/>
          <c:showPercent val="0"/>
          <c:showBubbleSize val="0"/>
        </c:dLbls>
        <c:axId val="74835840"/>
        <c:axId val="74837376"/>
      </c:scatterChart>
      <c:valAx>
        <c:axId val="74835840"/>
        <c:scaling>
          <c:orientation val="minMax"/>
          <c:max val="10500"/>
          <c:min val="5500"/>
        </c:scaling>
        <c:delete val="0"/>
        <c:axPos val="b"/>
        <c:numFmt formatCode="General" sourceLinked="1"/>
        <c:majorTickMark val="out"/>
        <c:minorTickMark val="none"/>
        <c:tickLblPos val="nextTo"/>
        <c:crossAx val="74837376"/>
        <c:crosses val="autoZero"/>
        <c:crossBetween val="midCat"/>
      </c:valAx>
      <c:valAx>
        <c:axId val="74837376"/>
        <c:scaling>
          <c:orientation val="minMax"/>
          <c:min val="-35"/>
        </c:scaling>
        <c:delete val="0"/>
        <c:axPos val="l"/>
        <c:majorGridlines/>
        <c:numFmt formatCode="General" sourceLinked="1"/>
        <c:majorTickMark val="out"/>
        <c:minorTickMark val="none"/>
        <c:tickLblPos val="nextTo"/>
        <c:crossAx val="74835840"/>
        <c:crosses val="autoZero"/>
        <c:crossBetween val="midCat"/>
      </c:valAx>
      <c:spPr>
        <a:noFill/>
      </c:spPr>
    </c:plotArea>
    <c:legend>
      <c:legendPos val="r"/>
      <c:layout/>
      <c:overlay val="0"/>
    </c:legend>
    <c:plotVisOnly val="1"/>
    <c:dispBlanksAs val="gap"/>
    <c:showDLblsOverMax val="0"/>
  </c:chart>
  <c:spPr>
    <a:noFill/>
  </c:spPr>
  <c:printSettings>
    <c:headerFooter/>
    <c:pageMargins b="0.75000000000000344" l="0.70000000000000062" r="0.70000000000000062" t="0.750000000000003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US Region</a:t>
            </a:r>
          </a:p>
        </c:rich>
      </c:tx>
      <c:layout/>
      <c:overlay val="1"/>
    </c:title>
    <c:autoTitleDeleted val="0"/>
    <c:plotArea>
      <c:layout>
        <c:manualLayout>
          <c:layoutTarget val="inner"/>
          <c:xMode val="edge"/>
          <c:yMode val="edge"/>
          <c:x val="4.6688740267299023E-2"/>
          <c:y val="0.16490002978126694"/>
          <c:w val="0.81646328204790131"/>
          <c:h val="0.78575545555364801"/>
        </c:manualLayout>
      </c:layout>
      <c:scatterChart>
        <c:scatterStyle val="lineMarker"/>
        <c:varyColors val="0"/>
        <c:ser>
          <c:idx val="0"/>
          <c:order val="0"/>
          <c:tx>
            <c:strRef>
              <c:f>'Scale Plot Data'!$A$1</c:f>
              <c:strCache>
                <c:ptCount val="1"/>
                <c:pt idx="0">
                  <c:v>US Regs</c:v>
                </c:pt>
              </c:strCache>
            </c:strRef>
          </c:tx>
          <c:spPr>
            <a:ln w="63500" cap="sq">
              <a:solidFill>
                <a:srgbClr val="FF0000"/>
              </a:solidFill>
              <a:prstDash val="solid"/>
              <a:bevel/>
            </a:ln>
          </c:spPr>
          <c:marker>
            <c:symbol val="none"/>
          </c:marker>
          <c:xVal>
            <c:numRef>
              <c:f>'Scale Plot Data'!$A$2:$A$7</c:f>
              <c:numCache>
                <c:formatCode>General</c:formatCode>
                <c:ptCount val="6"/>
                <c:pt idx="0">
                  <c:v>0</c:v>
                </c:pt>
                <c:pt idx="1">
                  <c:v>5925</c:v>
                </c:pt>
                <c:pt idx="2">
                  <c:v>5925</c:v>
                </c:pt>
                <c:pt idx="3">
                  <c:v>7250</c:v>
                </c:pt>
                <c:pt idx="4">
                  <c:v>7250</c:v>
                </c:pt>
                <c:pt idx="5">
                  <c:v>12000</c:v>
                </c:pt>
              </c:numCache>
            </c:numRef>
          </c:xVal>
          <c:yVal>
            <c:numRef>
              <c:f>'Scale Plot Data'!$B$2:$B$7</c:f>
              <c:numCache>
                <c:formatCode>@</c:formatCode>
                <c:ptCount val="6"/>
                <c:pt idx="0" formatCode="General">
                  <c:v>-10</c:v>
                </c:pt>
                <c:pt idx="1">
                  <c:v>-10</c:v>
                </c:pt>
                <c:pt idx="2" formatCode="General">
                  <c:v>0</c:v>
                </c:pt>
                <c:pt idx="3" formatCode="General">
                  <c:v>0</c:v>
                </c:pt>
                <c:pt idx="4">
                  <c:v>-10</c:v>
                </c:pt>
                <c:pt idx="5" formatCode="General">
                  <c:v>-10</c:v>
                </c:pt>
              </c:numCache>
            </c:numRef>
          </c:yVal>
          <c:smooth val="0"/>
        </c:ser>
        <c:ser>
          <c:idx val="1"/>
          <c:order val="1"/>
          <c:tx>
            <c:strRef>
              <c:f>'Scale Plot Data'!$G$13</c:f>
              <c:strCache>
                <c:ptCount val="1"/>
                <c:pt idx="0">
                  <c:v>4f Band 0 Min</c:v>
                </c:pt>
              </c:strCache>
            </c:strRef>
          </c:tx>
          <c:spPr>
            <a:ln>
              <a:solidFill>
                <a:schemeClr val="accent1"/>
              </a:solidFill>
            </a:ln>
          </c:spPr>
          <c:marker>
            <c:symbol val="none"/>
          </c:marker>
          <c:xVal>
            <c:numRef>
              <c:f>'Scale Plot Data'!$G$14:$G$19</c:f>
              <c:numCache>
                <c:formatCode>General</c:formatCode>
                <c:ptCount val="6"/>
                <c:pt idx="0">
                  <c:v>1489.6000000000004</c:v>
                </c:pt>
                <c:pt idx="1">
                  <c:v>6289.6</c:v>
                </c:pt>
                <c:pt idx="2">
                  <c:v>6289.6</c:v>
                </c:pt>
                <c:pt idx="3">
                  <c:v>6689.6</c:v>
                </c:pt>
                <c:pt idx="4">
                  <c:v>6689.6</c:v>
                </c:pt>
                <c:pt idx="5">
                  <c:v>11489.6</c:v>
                </c:pt>
              </c:numCache>
            </c:numRef>
          </c:xVal>
          <c:yVal>
            <c:numRef>
              <c:f>'Scale Plot Data'!$H$14:$H$19</c:f>
              <c:numCache>
                <c:formatCode>General</c:formatCode>
                <c:ptCount val="6"/>
                <c:pt idx="0">
                  <c:v>-40</c:v>
                </c:pt>
                <c:pt idx="1">
                  <c:v>-40</c:v>
                </c:pt>
                <c:pt idx="2">
                  <c:v>-10</c:v>
                </c:pt>
                <c:pt idx="3">
                  <c:v>-10</c:v>
                </c:pt>
                <c:pt idx="4">
                  <c:v>-40</c:v>
                </c:pt>
                <c:pt idx="5">
                  <c:v>-40</c:v>
                </c:pt>
              </c:numCache>
            </c:numRef>
          </c:yVal>
          <c:smooth val="0"/>
        </c:ser>
        <c:ser>
          <c:idx val="2"/>
          <c:order val="2"/>
          <c:tx>
            <c:strRef>
              <c:f>'Scale Plot Data'!$G$21</c:f>
              <c:strCache>
                <c:ptCount val="1"/>
                <c:pt idx="0">
                  <c:v>4f Band 0 Max</c:v>
                </c:pt>
              </c:strCache>
            </c:strRef>
          </c:tx>
          <c:marker>
            <c:symbol val="none"/>
          </c:marker>
          <c:xVal>
            <c:numRef>
              <c:f>'Scale Plot Data'!$G$22:$G$31</c:f>
              <c:numCache>
                <c:formatCode>General</c:formatCode>
                <c:ptCount val="10"/>
                <c:pt idx="0">
                  <c:v>1489.6000000000004</c:v>
                </c:pt>
                <c:pt idx="1">
                  <c:v>5624.3200000000006</c:v>
                </c:pt>
                <c:pt idx="2">
                  <c:v>5624.3200000000006</c:v>
                </c:pt>
                <c:pt idx="3">
                  <c:v>5786.56</c:v>
                </c:pt>
                <c:pt idx="4">
                  <c:v>5786.56</c:v>
                </c:pt>
                <c:pt idx="5">
                  <c:v>7192.64</c:v>
                </c:pt>
                <c:pt idx="6">
                  <c:v>7192.64</c:v>
                </c:pt>
                <c:pt idx="7">
                  <c:v>7354.88</c:v>
                </c:pt>
                <c:pt idx="8">
                  <c:v>7354.88</c:v>
                </c:pt>
                <c:pt idx="9">
                  <c:v>11489.6</c:v>
                </c:pt>
              </c:numCache>
            </c:numRef>
          </c:xVal>
          <c:yVal>
            <c:numRef>
              <c:f>'Scale Plot Data'!$H$22:$H$31</c:f>
              <c:numCache>
                <c:formatCode>General</c:formatCode>
                <c:ptCount val="10"/>
                <c:pt idx="0">
                  <c:v>-18</c:v>
                </c:pt>
                <c:pt idx="1">
                  <c:v>-18</c:v>
                </c:pt>
                <c:pt idx="2">
                  <c:v>-10</c:v>
                </c:pt>
                <c:pt idx="3">
                  <c:v>-10</c:v>
                </c:pt>
                <c:pt idx="4">
                  <c:v>0</c:v>
                </c:pt>
                <c:pt idx="5">
                  <c:v>0</c:v>
                </c:pt>
                <c:pt idx="6">
                  <c:v>-10</c:v>
                </c:pt>
                <c:pt idx="7">
                  <c:v>-10</c:v>
                </c:pt>
                <c:pt idx="8">
                  <c:v>-18</c:v>
                </c:pt>
                <c:pt idx="9">
                  <c:v>-18</c:v>
                </c:pt>
              </c:numCache>
            </c:numRef>
          </c:yVal>
          <c:smooth val="0"/>
        </c:ser>
        <c:dLbls>
          <c:showLegendKey val="0"/>
          <c:showVal val="0"/>
          <c:showCatName val="0"/>
          <c:showSerName val="0"/>
          <c:showPercent val="0"/>
          <c:showBubbleSize val="0"/>
        </c:dLbls>
        <c:axId val="75503872"/>
        <c:axId val="75510528"/>
      </c:scatterChart>
      <c:valAx>
        <c:axId val="75503872"/>
        <c:scaling>
          <c:orientation val="minMax"/>
          <c:max val="10500"/>
          <c:min val="5500"/>
        </c:scaling>
        <c:delete val="0"/>
        <c:axPos val="b"/>
        <c:numFmt formatCode="General" sourceLinked="1"/>
        <c:majorTickMark val="out"/>
        <c:minorTickMark val="none"/>
        <c:tickLblPos val="nextTo"/>
        <c:crossAx val="75510528"/>
        <c:crosses val="autoZero"/>
        <c:crossBetween val="midCat"/>
      </c:valAx>
      <c:valAx>
        <c:axId val="75510528"/>
        <c:scaling>
          <c:orientation val="minMax"/>
          <c:min val="-35"/>
        </c:scaling>
        <c:delete val="0"/>
        <c:axPos val="l"/>
        <c:majorGridlines/>
        <c:numFmt formatCode="General" sourceLinked="1"/>
        <c:majorTickMark val="out"/>
        <c:minorTickMark val="none"/>
        <c:tickLblPos val="nextTo"/>
        <c:crossAx val="75503872"/>
        <c:crosses val="autoZero"/>
        <c:crossBetween val="midCat"/>
      </c:valAx>
      <c:spPr>
        <a:noFill/>
        <a:ln w="25400">
          <a:noFill/>
        </a:ln>
      </c:spPr>
    </c:plotArea>
    <c:legend>
      <c:legendPos val="r"/>
      <c:layout/>
      <c:overlay val="0"/>
    </c:legend>
    <c:plotVisOnly val="1"/>
    <c:dispBlanksAs val="gap"/>
    <c:showDLblsOverMax val="0"/>
  </c:chart>
  <c:spPr>
    <a:noFill/>
  </c:spPr>
  <c:printSettings>
    <c:headerFooter/>
    <c:pageMargins b="0.75000000000000333" l="0.70000000000000062" r="0.70000000000000062" t="0.750000000000003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EU/China Region</a:t>
            </a:r>
          </a:p>
        </c:rich>
      </c:tx>
      <c:layout/>
      <c:overlay val="1"/>
    </c:title>
    <c:autoTitleDeleted val="0"/>
    <c:plotArea>
      <c:layout>
        <c:manualLayout>
          <c:layoutTarget val="inner"/>
          <c:xMode val="edge"/>
          <c:yMode val="edge"/>
          <c:x val="4.6688740267299002E-2"/>
          <c:y val="0.15653292022123791"/>
          <c:w val="0.8164632820479012"/>
          <c:h val="0.79395753335000063"/>
        </c:manualLayout>
      </c:layout>
      <c:scatterChart>
        <c:scatterStyle val="lineMarker"/>
        <c:varyColors val="0"/>
        <c:ser>
          <c:idx val="1"/>
          <c:order val="0"/>
          <c:tx>
            <c:strRef>
              <c:f>'Scale Plot Data'!$A$9</c:f>
              <c:strCache>
                <c:ptCount val="1"/>
                <c:pt idx="0">
                  <c:v>EU Regs</c:v>
                </c:pt>
              </c:strCache>
            </c:strRef>
          </c:tx>
          <c:spPr>
            <a:ln w="63500">
              <a:solidFill>
                <a:srgbClr val="FF00FF"/>
              </a:solidFill>
            </a:ln>
          </c:spPr>
          <c:marker>
            <c:symbol val="none"/>
          </c:marker>
          <c:xVal>
            <c:numRef>
              <c:f>'Scale Plot Data'!$A$10:$A$15</c:f>
              <c:numCache>
                <c:formatCode>General</c:formatCode>
                <c:ptCount val="6"/>
                <c:pt idx="0">
                  <c:v>0</c:v>
                </c:pt>
                <c:pt idx="1">
                  <c:v>6000</c:v>
                </c:pt>
                <c:pt idx="2">
                  <c:v>6000</c:v>
                </c:pt>
                <c:pt idx="3">
                  <c:v>8500</c:v>
                </c:pt>
                <c:pt idx="4">
                  <c:v>8500</c:v>
                </c:pt>
                <c:pt idx="5">
                  <c:v>12000</c:v>
                </c:pt>
              </c:numCache>
            </c:numRef>
          </c:xVal>
          <c:yVal>
            <c:numRef>
              <c:f>'Scale Plot Data'!$B$10:$B$15</c:f>
              <c:numCache>
                <c:formatCode>@</c:formatCode>
                <c:ptCount val="6"/>
                <c:pt idx="0" formatCode="General">
                  <c:v>-28.7</c:v>
                </c:pt>
                <c:pt idx="1">
                  <c:v>-28.7</c:v>
                </c:pt>
                <c:pt idx="2" formatCode="General">
                  <c:v>0</c:v>
                </c:pt>
                <c:pt idx="3" formatCode="General">
                  <c:v>0</c:v>
                </c:pt>
                <c:pt idx="4">
                  <c:v>-23.7</c:v>
                </c:pt>
                <c:pt idx="5" formatCode="General">
                  <c:v>-23.7</c:v>
                </c:pt>
              </c:numCache>
            </c:numRef>
          </c:yVal>
          <c:smooth val="0"/>
        </c:ser>
        <c:ser>
          <c:idx val="3"/>
          <c:order val="1"/>
          <c:tx>
            <c:strRef>
              <c:f>'Scale Plot Data'!$M$13</c:f>
              <c:strCache>
                <c:ptCount val="1"/>
                <c:pt idx="0">
                  <c:v>4f Band 1 Min</c:v>
                </c:pt>
              </c:strCache>
            </c:strRef>
          </c:tx>
          <c:spPr>
            <a:ln>
              <a:solidFill>
                <a:schemeClr val="accent1"/>
              </a:solidFill>
            </a:ln>
          </c:spPr>
          <c:marker>
            <c:symbol val="none"/>
          </c:marker>
          <c:xVal>
            <c:numRef>
              <c:f>'Scale Plot Data'!$M$14:$M$19</c:f>
              <c:numCache>
                <c:formatCode>General</c:formatCode>
                <c:ptCount val="6"/>
                <c:pt idx="0">
                  <c:v>1988.8000000000002</c:v>
                </c:pt>
                <c:pt idx="1">
                  <c:v>6788.8</c:v>
                </c:pt>
                <c:pt idx="2">
                  <c:v>6788.8</c:v>
                </c:pt>
                <c:pt idx="3">
                  <c:v>7188.8</c:v>
                </c:pt>
                <c:pt idx="4">
                  <c:v>7188.8</c:v>
                </c:pt>
                <c:pt idx="5">
                  <c:v>11988.8</c:v>
                </c:pt>
              </c:numCache>
            </c:numRef>
          </c:xVal>
          <c:yVal>
            <c:numRef>
              <c:f>'Scale Plot Data'!$N$14:$N$19</c:f>
              <c:numCache>
                <c:formatCode>General</c:formatCode>
                <c:ptCount val="6"/>
                <c:pt idx="0">
                  <c:v>-40</c:v>
                </c:pt>
                <c:pt idx="1">
                  <c:v>-40</c:v>
                </c:pt>
                <c:pt idx="2">
                  <c:v>-10</c:v>
                </c:pt>
                <c:pt idx="3">
                  <c:v>-10</c:v>
                </c:pt>
                <c:pt idx="4">
                  <c:v>-40</c:v>
                </c:pt>
                <c:pt idx="5">
                  <c:v>-40</c:v>
                </c:pt>
              </c:numCache>
            </c:numRef>
          </c:yVal>
          <c:smooth val="0"/>
        </c:ser>
        <c:ser>
          <c:idx val="4"/>
          <c:order val="2"/>
          <c:tx>
            <c:strRef>
              <c:f>'Scale Plot Data'!$M$21</c:f>
              <c:strCache>
                <c:ptCount val="1"/>
                <c:pt idx="0">
                  <c:v>4f Band 1 Max</c:v>
                </c:pt>
              </c:strCache>
            </c:strRef>
          </c:tx>
          <c:spPr>
            <a:ln>
              <a:solidFill>
                <a:schemeClr val="accent3"/>
              </a:solidFill>
            </a:ln>
          </c:spPr>
          <c:marker>
            <c:symbol val="none"/>
          </c:marker>
          <c:xVal>
            <c:numRef>
              <c:f>'Scale Plot Data'!$M$22:$M$31</c:f>
              <c:numCache>
                <c:formatCode>General</c:formatCode>
                <c:ptCount val="10"/>
                <c:pt idx="0">
                  <c:v>1489.6000000000004</c:v>
                </c:pt>
                <c:pt idx="1">
                  <c:v>6090.2400000000007</c:v>
                </c:pt>
                <c:pt idx="2">
                  <c:v>6090.2400000000007</c:v>
                </c:pt>
                <c:pt idx="3">
                  <c:v>6165.1200000000008</c:v>
                </c:pt>
                <c:pt idx="4">
                  <c:v>6165.1200000000008</c:v>
                </c:pt>
                <c:pt idx="5">
                  <c:v>8311.68</c:v>
                </c:pt>
                <c:pt idx="6">
                  <c:v>8311.68</c:v>
                </c:pt>
                <c:pt idx="7">
                  <c:v>8386.56</c:v>
                </c:pt>
                <c:pt idx="8">
                  <c:v>8386.56</c:v>
                </c:pt>
                <c:pt idx="9">
                  <c:v>12987.2</c:v>
                </c:pt>
              </c:numCache>
            </c:numRef>
          </c:xVal>
          <c:yVal>
            <c:numRef>
              <c:f>'Scale Plot Data'!$N$22:$N$31</c:f>
              <c:numCache>
                <c:formatCode>General</c:formatCode>
                <c:ptCount val="10"/>
                <c:pt idx="0">
                  <c:v>-18</c:v>
                </c:pt>
                <c:pt idx="1">
                  <c:v>-18</c:v>
                </c:pt>
                <c:pt idx="2">
                  <c:v>-10</c:v>
                </c:pt>
                <c:pt idx="3">
                  <c:v>-10</c:v>
                </c:pt>
                <c:pt idx="4">
                  <c:v>0</c:v>
                </c:pt>
                <c:pt idx="5">
                  <c:v>0</c:v>
                </c:pt>
                <c:pt idx="6">
                  <c:v>-10</c:v>
                </c:pt>
                <c:pt idx="7">
                  <c:v>-10</c:v>
                </c:pt>
                <c:pt idx="8">
                  <c:v>-18</c:v>
                </c:pt>
                <c:pt idx="9">
                  <c:v>-18</c:v>
                </c:pt>
              </c:numCache>
            </c:numRef>
          </c:yVal>
          <c:smooth val="0"/>
        </c:ser>
        <c:ser>
          <c:idx val="0"/>
          <c:order val="3"/>
          <c:tx>
            <c:strRef>
              <c:f>'Scale Plot Data'!$G$13</c:f>
              <c:strCache>
                <c:ptCount val="1"/>
                <c:pt idx="0">
                  <c:v>4f Band 0 Min</c:v>
                </c:pt>
              </c:strCache>
            </c:strRef>
          </c:tx>
          <c:spPr>
            <a:ln w="19050">
              <a:solidFill>
                <a:schemeClr val="bg1">
                  <a:lumMod val="50000"/>
                </a:schemeClr>
              </a:solidFill>
              <a:prstDash val="sysDash"/>
            </a:ln>
          </c:spPr>
          <c:marker>
            <c:symbol val="none"/>
          </c:marker>
          <c:xVal>
            <c:numRef>
              <c:f>'Scale Plot Data'!$G$14:$G$19</c:f>
              <c:numCache>
                <c:formatCode>General</c:formatCode>
                <c:ptCount val="6"/>
                <c:pt idx="0">
                  <c:v>1489.6000000000004</c:v>
                </c:pt>
                <c:pt idx="1">
                  <c:v>6289.6</c:v>
                </c:pt>
                <c:pt idx="2">
                  <c:v>6289.6</c:v>
                </c:pt>
                <c:pt idx="3">
                  <c:v>6689.6</c:v>
                </c:pt>
                <c:pt idx="4">
                  <c:v>6689.6</c:v>
                </c:pt>
                <c:pt idx="5">
                  <c:v>11489.6</c:v>
                </c:pt>
              </c:numCache>
            </c:numRef>
          </c:xVal>
          <c:yVal>
            <c:numRef>
              <c:f>'Scale Plot Data'!$H$14:$H$19</c:f>
              <c:numCache>
                <c:formatCode>General</c:formatCode>
                <c:ptCount val="6"/>
                <c:pt idx="0">
                  <c:v>-40</c:v>
                </c:pt>
                <c:pt idx="1">
                  <c:v>-40</c:v>
                </c:pt>
                <c:pt idx="2">
                  <c:v>-10</c:v>
                </c:pt>
                <c:pt idx="3">
                  <c:v>-10</c:v>
                </c:pt>
                <c:pt idx="4">
                  <c:v>-40</c:v>
                </c:pt>
                <c:pt idx="5">
                  <c:v>-40</c:v>
                </c:pt>
              </c:numCache>
            </c:numRef>
          </c:yVal>
          <c:smooth val="0"/>
        </c:ser>
        <c:ser>
          <c:idx val="2"/>
          <c:order val="4"/>
          <c:tx>
            <c:strRef>
              <c:f>'Scale Plot Data'!$S$13</c:f>
              <c:strCache>
                <c:ptCount val="1"/>
                <c:pt idx="0">
                  <c:v>4f Band 2 Min</c:v>
                </c:pt>
              </c:strCache>
            </c:strRef>
          </c:tx>
          <c:spPr>
            <a:ln w="19050">
              <a:solidFill>
                <a:schemeClr val="bg1">
                  <a:lumMod val="75000"/>
                </a:schemeClr>
              </a:solidFill>
              <a:prstDash val="sysDash"/>
            </a:ln>
          </c:spPr>
          <c:marker>
            <c:symbol val="none"/>
          </c:marker>
          <c:xVal>
            <c:numRef>
              <c:f>'Scale Plot Data'!$S$14:$S$19</c:f>
              <c:numCache>
                <c:formatCode>General</c:formatCode>
                <c:ptCount val="6"/>
                <c:pt idx="0">
                  <c:v>2987.2</c:v>
                </c:pt>
                <c:pt idx="1">
                  <c:v>7787.2</c:v>
                </c:pt>
                <c:pt idx="2">
                  <c:v>7787.2</c:v>
                </c:pt>
                <c:pt idx="3">
                  <c:v>8187.2</c:v>
                </c:pt>
                <c:pt idx="4">
                  <c:v>8187.2</c:v>
                </c:pt>
                <c:pt idx="5">
                  <c:v>12987.2</c:v>
                </c:pt>
              </c:numCache>
            </c:numRef>
          </c:xVal>
          <c:yVal>
            <c:numRef>
              <c:f>'Scale Plot Data'!$T$14:$T$19</c:f>
              <c:numCache>
                <c:formatCode>General</c:formatCode>
                <c:ptCount val="6"/>
                <c:pt idx="0">
                  <c:v>-40</c:v>
                </c:pt>
                <c:pt idx="1">
                  <c:v>-40</c:v>
                </c:pt>
                <c:pt idx="2">
                  <c:v>-10</c:v>
                </c:pt>
                <c:pt idx="3">
                  <c:v>-10</c:v>
                </c:pt>
                <c:pt idx="4">
                  <c:v>-40</c:v>
                </c:pt>
                <c:pt idx="5">
                  <c:v>-40</c:v>
                </c:pt>
              </c:numCache>
            </c:numRef>
          </c:yVal>
          <c:smooth val="0"/>
        </c:ser>
        <c:ser>
          <c:idx val="5"/>
          <c:order val="5"/>
          <c:tx>
            <c:strRef>
              <c:f>'Scale Plot Data'!$A$28</c:f>
              <c:strCache>
                <c:ptCount val="1"/>
              </c:strCache>
            </c:strRef>
          </c:tx>
          <c:spPr>
            <a:ln>
              <a:solidFill>
                <a:schemeClr val="accent6"/>
              </a:solidFill>
            </a:ln>
          </c:spPr>
          <c:marker>
            <c:symbol val="none"/>
          </c:marker>
          <c:xVal>
            <c:numRef>
              <c:f>'Scale Plot Data'!$A$29:$A$36</c:f>
              <c:numCache>
                <c:formatCode>General</c:formatCode>
                <c:ptCount val="8"/>
                <c:pt idx="0">
                  <c:v>0</c:v>
                </c:pt>
                <c:pt idx="1">
                  <c:v>0</c:v>
                </c:pt>
                <c:pt idx="2">
                  <c:v>0</c:v>
                </c:pt>
                <c:pt idx="3">
                  <c:v>0</c:v>
                </c:pt>
                <c:pt idx="4">
                  <c:v>0</c:v>
                </c:pt>
                <c:pt idx="5">
                  <c:v>0</c:v>
                </c:pt>
                <c:pt idx="6">
                  <c:v>0</c:v>
                </c:pt>
                <c:pt idx="7">
                  <c:v>0</c:v>
                </c:pt>
              </c:numCache>
            </c:numRef>
          </c:xVal>
          <c:yVal>
            <c:numRef>
              <c:f>'Scale Plot Data'!$B$29:$B$36</c:f>
              <c:numCache>
                <c:formatCode>General</c:formatCode>
                <c:ptCount val="8"/>
                <c:pt idx="0">
                  <c:v>0</c:v>
                </c:pt>
                <c:pt idx="1">
                  <c:v>0</c:v>
                </c:pt>
                <c:pt idx="2">
                  <c:v>0</c:v>
                </c:pt>
                <c:pt idx="3">
                  <c:v>0</c:v>
                </c:pt>
                <c:pt idx="4">
                  <c:v>0</c:v>
                </c:pt>
                <c:pt idx="5">
                  <c:v>0</c:v>
                </c:pt>
                <c:pt idx="6">
                  <c:v>0</c:v>
                </c:pt>
                <c:pt idx="7">
                  <c:v>0</c:v>
                </c:pt>
              </c:numCache>
            </c:numRef>
          </c:yVal>
          <c:smooth val="0"/>
        </c:ser>
        <c:dLbls>
          <c:showLegendKey val="0"/>
          <c:showVal val="0"/>
          <c:showCatName val="0"/>
          <c:showSerName val="0"/>
          <c:showPercent val="0"/>
          <c:showBubbleSize val="0"/>
        </c:dLbls>
        <c:axId val="77735808"/>
        <c:axId val="85602304"/>
      </c:scatterChart>
      <c:valAx>
        <c:axId val="77735808"/>
        <c:scaling>
          <c:orientation val="minMax"/>
          <c:max val="10500"/>
          <c:min val="5500"/>
        </c:scaling>
        <c:delete val="0"/>
        <c:axPos val="b"/>
        <c:numFmt formatCode="General" sourceLinked="1"/>
        <c:majorTickMark val="out"/>
        <c:minorTickMark val="none"/>
        <c:tickLblPos val="nextTo"/>
        <c:crossAx val="85602304"/>
        <c:crosses val="autoZero"/>
        <c:crossBetween val="midCat"/>
      </c:valAx>
      <c:valAx>
        <c:axId val="85602304"/>
        <c:scaling>
          <c:orientation val="minMax"/>
          <c:min val="-35"/>
        </c:scaling>
        <c:delete val="0"/>
        <c:axPos val="l"/>
        <c:majorGridlines/>
        <c:numFmt formatCode="General" sourceLinked="1"/>
        <c:majorTickMark val="out"/>
        <c:minorTickMark val="none"/>
        <c:tickLblPos val="nextTo"/>
        <c:crossAx val="77735808"/>
        <c:crosses val="autoZero"/>
        <c:crossBetween val="midCat"/>
      </c:valAx>
      <c:spPr>
        <a:noFill/>
      </c:spPr>
    </c:plotArea>
    <c:legend>
      <c:legendPos val="r"/>
      <c:layout/>
      <c:overlay val="0"/>
    </c:legend>
    <c:plotVisOnly val="1"/>
    <c:dispBlanksAs val="gap"/>
    <c:showDLblsOverMax val="0"/>
  </c:chart>
  <c:spPr>
    <a:noFill/>
  </c:spPr>
  <c:printSettings>
    <c:headerFooter/>
    <c:pageMargins b="0.75000000000000355" l="0.70000000000000062" r="0.70000000000000062" t="0.750000000000003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Korea Region</a:t>
            </a:r>
          </a:p>
        </c:rich>
      </c:tx>
      <c:layout/>
      <c:overlay val="1"/>
    </c:title>
    <c:autoTitleDeleted val="0"/>
    <c:plotArea>
      <c:layout>
        <c:manualLayout>
          <c:layoutTarget val="inner"/>
          <c:xMode val="edge"/>
          <c:yMode val="edge"/>
          <c:x val="3.9715239569949184E-2"/>
          <c:y val="0.17321160436340816"/>
          <c:w val="0.81646328204790131"/>
          <c:h val="0.79089683556997425"/>
        </c:manualLayout>
      </c:layout>
      <c:scatterChart>
        <c:scatterStyle val="lineMarker"/>
        <c:varyColors val="0"/>
        <c:ser>
          <c:idx val="2"/>
          <c:order val="0"/>
          <c:tx>
            <c:strRef>
              <c:f>'Scale Plot Data'!$A$17</c:f>
              <c:strCache>
                <c:ptCount val="1"/>
                <c:pt idx="0">
                  <c:v>Asia Regs</c:v>
                </c:pt>
              </c:strCache>
            </c:strRef>
          </c:tx>
          <c:spPr>
            <a:ln w="63500">
              <a:solidFill>
                <a:srgbClr val="0099FF"/>
              </a:solidFill>
            </a:ln>
          </c:spPr>
          <c:marker>
            <c:symbol val="none"/>
          </c:marker>
          <c:xVal>
            <c:numRef>
              <c:f>'Scale Plot Data'!$A$18:$A$23</c:f>
              <c:numCache>
                <c:formatCode>General</c:formatCode>
                <c:ptCount val="6"/>
                <c:pt idx="0">
                  <c:v>0</c:v>
                </c:pt>
                <c:pt idx="1">
                  <c:v>7200</c:v>
                </c:pt>
                <c:pt idx="2">
                  <c:v>7200</c:v>
                </c:pt>
                <c:pt idx="3">
                  <c:v>10200</c:v>
                </c:pt>
                <c:pt idx="4">
                  <c:v>10200</c:v>
                </c:pt>
                <c:pt idx="5">
                  <c:v>12000</c:v>
                </c:pt>
              </c:numCache>
            </c:numRef>
          </c:xVal>
          <c:yVal>
            <c:numRef>
              <c:f>'Scale Plot Data'!$B$18:$B$23</c:f>
              <c:numCache>
                <c:formatCode>@</c:formatCode>
                <c:ptCount val="6"/>
                <c:pt idx="0" formatCode="General">
                  <c:v>-28.7</c:v>
                </c:pt>
                <c:pt idx="1">
                  <c:v>-28.7</c:v>
                </c:pt>
                <c:pt idx="2" formatCode="General">
                  <c:v>0</c:v>
                </c:pt>
                <c:pt idx="3" formatCode="General">
                  <c:v>0</c:v>
                </c:pt>
                <c:pt idx="4">
                  <c:v>-28.7</c:v>
                </c:pt>
                <c:pt idx="5" formatCode="General">
                  <c:v>-28.7</c:v>
                </c:pt>
              </c:numCache>
            </c:numRef>
          </c:yVal>
          <c:smooth val="0"/>
        </c:ser>
        <c:ser>
          <c:idx val="0"/>
          <c:order val="1"/>
          <c:tx>
            <c:strRef>
              <c:f>'Scale Plot Data'!$S$13</c:f>
              <c:strCache>
                <c:ptCount val="1"/>
                <c:pt idx="0">
                  <c:v>4f Band 2 Min</c:v>
                </c:pt>
              </c:strCache>
            </c:strRef>
          </c:tx>
          <c:spPr>
            <a:ln>
              <a:solidFill>
                <a:schemeClr val="accent1"/>
              </a:solidFill>
            </a:ln>
          </c:spPr>
          <c:marker>
            <c:symbol val="none"/>
          </c:marker>
          <c:xVal>
            <c:numRef>
              <c:f>'Scale Plot Data'!$S$14:$S$19</c:f>
              <c:numCache>
                <c:formatCode>General</c:formatCode>
                <c:ptCount val="6"/>
                <c:pt idx="0">
                  <c:v>2987.2</c:v>
                </c:pt>
                <c:pt idx="1">
                  <c:v>7787.2</c:v>
                </c:pt>
                <c:pt idx="2">
                  <c:v>7787.2</c:v>
                </c:pt>
                <c:pt idx="3">
                  <c:v>8187.2</c:v>
                </c:pt>
                <c:pt idx="4">
                  <c:v>8187.2</c:v>
                </c:pt>
                <c:pt idx="5">
                  <c:v>12987.2</c:v>
                </c:pt>
              </c:numCache>
            </c:numRef>
          </c:xVal>
          <c:yVal>
            <c:numRef>
              <c:f>'Scale Plot Data'!$T$14:$T$19</c:f>
              <c:numCache>
                <c:formatCode>General</c:formatCode>
                <c:ptCount val="6"/>
                <c:pt idx="0">
                  <c:v>-40</c:v>
                </c:pt>
                <c:pt idx="1">
                  <c:v>-40</c:v>
                </c:pt>
                <c:pt idx="2">
                  <c:v>-10</c:v>
                </c:pt>
                <c:pt idx="3">
                  <c:v>-10</c:v>
                </c:pt>
                <c:pt idx="4">
                  <c:v>-40</c:v>
                </c:pt>
                <c:pt idx="5">
                  <c:v>-40</c:v>
                </c:pt>
              </c:numCache>
            </c:numRef>
          </c:yVal>
          <c:smooth val="0"/>
        </c:ser>
        <c:ser>
          <c:idx val="1"/>
          <c:order val="2"/>
          <c:tx>
            <c:strRef>
              <c:f>'Scale Plot Data'!$S$21</c:f>
              <c:strCache>
                <c:ptCount val="1"/>
                <c:pt idx="0">
                  <c:v>4f Band 2 Max</c:v>
                </c:pt>
              </c:strCache>
            </c:strRef>
          </c:tx>
          <c:spPr>
            <a:ln>
              <a:solidFill>
                <a:schemeClr val="accent3"/>
              </a:solidFill>
            </a:ln>
          </c:spPr>
          <c:marker>
            <c:symbol val="none"/>
          </c:marker>
          <c:xVal>
            <c:numRef>
              <c:f>'Scale Plot Data'!$S$22:$S$31</c:f>
              <c:numCache>
                <c:formatCode>General</c:formatCode>
                <c:ptCount val="10"/>
                <c:pt idx="0">
                  <c:v>2987.2</c:v>
                </c:pt>
                <c:pt idx="1">
                  <c:v>6922.24</c:v>
                </c:pt>
                <c:pt idx="2">
                  <c:v>6922.24</c:v>
                </c:pt>
                <c:pt idx="3">
                  <c:v>7121.92</c:v>
                </c:pt>
                <c:pt idx="4">
                  <c:v>7121.92</c:v>
                </c:pt>
                <c:pt idx="5">
                  <c:v>8852.48</c:v>
                </c:pt>
                <c:pt idx="6">
                  <c:v>8852.48</c:v>
                </c:pt>
                <c:pt idx="7">
                  <c:v>9052.16</c:v>
                </c:pt>
                <c:pt idx="8">
                  <c:v>9052.16</c:v>
                </c:pt>
                <c:pt idx="9">
                  <c:v>12987.2</c:v>
                </c:pt>
              </c:numCache>
            </c:numRef>
          </c:xVal>
          <c:yVal>
            <c:numRef>
              <c:f>'Scale Plot Data'!$T$22:$T$31</c:f>
              <c:numCache>
                <c:formatCode>General</c:formatCode>
                <c:ptCount val="10"/>
                <c:pt idx="0">
                  <c:v>-18</c:v>
                </c:pt>
                <c:pt idx="1">
                  <c:v>-18</c:v>
                </c:pt>
                <c:pt idx="2">
                  <c:v>-10</c:v>
                </c:pt>
                <c:pt idx="3">
                  <c:v>-10</c:v>
                </c:pt>
                <c:pt idx="4">
                  <c:v>0</c:v>
                </c:pt>
                <c:pt idx="5">
                  <c:v>0</c:v>
                </c:pt>
                <c:pt idx="6">
                  <c:v>-10</c:v>
                </c:pt>
                <c:pt idx="7">
                  <c:v>-10</c:v>
                </c:pt>
                <c:pt idx="8">
                  <c:v>-18</c:v>
                </c:pt>
                <c:pt idx="9">
                  <c:v>-18</c:v>
                </c:pt>
              </c:numCache>
            </c:numRef>
          </c:yVal>
          <c:smooth val="0"/>
        </c:ser>
        <c:ser>
          <c:idx val="3"/>
          <c:order val="3"/>
          <c:tx>
            <c:strRef>
              <c:f>'Scale Plot Data'!$A$28</c:f>
              <c:strCache>
                <c:ptCount val="1"/>
              </c:strCache>
            </c:strRef>
          </c:tx>
          <c:spPr>
            <a:ln>
              <a:solidFill>
                <a:schemeClr val="accent6"/>
              </a:solidFill>
            </a:ln>
          </c:spPr>
          <c:marker>
            <c:symbol val="none"/>
          </c:marker>
          <c:xVal>
            <c:numRef>
              <c:f>'Scale Plot Data'!$A$29:$A$36</c:f>
              <c:numCache>
                <c:formatCode>General</c:formatCode>
                <c:ptCount val="8"/>
                <c:pt idx="0">
                  <c:v>0</c:v>
                </c:pt>
                <c:pt idx="1">
                  <c:v>0</c:v>
                </c:pt>
                <c:pt idx="2">
                  <c:v>0</c:v>
                </c:pt>
                <c:pt idx="3">
                  <c:v>0</c:v>
                </c:pt>
                <c:pt idx="4">
                  <c:v>0</c:v>
                </c:pt>
                <c:pt idx="5">
                  <c:v>0</c:v>
                </c:pt>
                <c:pt idx="6">
                  <c:v>0</c:v>
                </c:pt>
                <c:pt idx="7">
                  <c:v>0</c:v>
                </c:pt>
              </c:numCache>
            </c:numRef>
          </c:xVal>
          <c:yVal>
            <c:numRef>
              <c:f>'Scale Plot Data'!$B$29:$B$37</c:f>
              <c:numCache>
                <c:formatCode>General</c:formatCode>
                <c:ptCount val="9"/>
                <c:pt idx="0">
                  <c:v>0</c:v>
                </c:pt>
                <c:pt idx="1">
                  <c:v>0</c:v>
                </c:pt>
                <c:pt idx="2">
                  <c:v>0</c:v>
                </c:pt>
                <c:pt idx="3">
                  <c:v>0</c:v>
                </c:pt>
                <c:pt idx="4">
                  <c:v>0</c:v>
                </c:pt>
                <c:pt idx="5">
                  <c:v>0</c:v>
                </c:pt>
                <c:pt idx="6">
                  <c:v>0</c:v>
                </c:pt>
                <c:pt idx="7">
                  <c:v>0</c:v>
                </c:pt>
              </c:numCache>
            </c:numRef>
          </c:yVal>
          <c:smooth val="0"/>
        </c:ser>
        <c:dLbls>
          <c:showLegendKey val="0"/>
          <c:showVal val="0"/>
          <c:showCatName val="0"/>
          <c:showSerName val="0"/>
          <c:showPercent val="0"/>
          <c:showBubbleSize val="0"/>
        </c:dLbls>
        <c:axId val="88351872"/>
        <c:axId val="88354176"/>
      </c:scatterChart>
      <c:valAx>
        <c:axId val="88351872"/>
        <c:scaling>
          <c:orientation val="minMax"/>
          <c:max val="10500"/>
          <c:min val="5500"/>
        </c:scaling>
        <c:delete val="0"/>
        <c:axPos val="b"/>
        <c:numFmt formatCode="General" sourceLinked="1"/>
        <c:majorTickMark val="out"/>
        <c:minorTickMark val="none"/>
        <c:tickLblPos val="nextTo"/>
        <c:crossAx val="88354176"/>
        <c:crosses val="autoZero"/>
        <c:crossBetween val="midCat"/>
      </c:valAx>
      <c:valAx>
        <c:axId val="88354176"/>
        <c:scaling>
          <c:orientation val="minMax"/>
          <c:min val="-35"/>
        </c:scaling>
        <c:delete val="0"/>
        <c:axPos val="l"/>
        <c:majorGridlines/>
        <c:numFmt formatCode="General" sourceLinked="1"/>
        <c:majorTickMark val="out"/>
        <c:minorTickMark val="none"/>
        <c:tickLblPos val="nextTo"/>
        <c:crossAx val="88351872"/>
        <c:crosses val="autoZero"/>
        <c:crossBetween val="midCat"/>
      </c:valAx>
      <c:spPr>
        <a:noFill/>
      </c:spPr>
    </c:plotArea>
    <c:legend>
      <c:legendPos val="r"/>
      <c:layout/>
      <c:overlay val="0"/>
    </c:legend>
    <c:plotVisOnly val="1"/>
    <c:dispBlanksAs val="gap"/>
    <c:showDLblsOverMax val="0"/>
  </c:chart>
  <c:spPr>
    <a:noFill/>
  </c:spPr>
  <c:printSettings>
    <c:headerFooter/>
    <c:pageMargins b="0.75000000000000355" l="0.70000000000000062" r="0.70000000000000062" t="0.750000000000003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EU/China/Korea Region</a:t>
            </a:r>
          </a:p>
        </c:rich>
      </c:tx>
      <c:layout/>
      <c:overlay val="1"/>
    </c:title>
    <c:autoTitleDeleted val="0"/>
    <c:plotArea>
      <c:layout>
        <c:manualLayout>
          <c:layoutTarget val="inner"/>
          <c:xMode val="edge"/>
          <c:yMode val="edge"/>
          <c:x val="3.9715239569949184E-2"/>
          <c:y val="0.17321160436340816"/>
          <c:w val="0.81646328204790131"/>
          <c:h val="0.79089683556997425"/>
        </c:manualLayout>
      </c:layout>
      <c:scatterChart>
        <c:scatterStyle val="lineMarker"/>
        <c:varyColors val="0"/>
        <c:ser>
          <c:idx val="2"/>
          <c:order val="0"/>
          <c:tx>
            <c:strRef>
              <c:f>'Scale Plot Data'!$A$17</c:f>
              <c:strCache>
                <c:ptCount val="1"/>
                <c:pt idx="0">
                  <c:v>Asia Regs</c:v>
                </c:pt>
              </c:strCache>
            </c:strRef>
          </c:tx>
          <c:spPr>
            <a:ln w="63500">
              <a:solidFill>
                <a:srgbClr val="0099FF"/>
              </a:solidFill>
            </a:ln>
          </c:spPr>
          <c:marker>
            <c:symbol val="none"/>
          </c:marker>
          <c:xVal>
            <c:numRef>
              <c:f>'Scale Plot Data'!$A$18:$A$20</c:f>
              <c:numCache>
                <c:formatCode>General</c:formatCode>
                <c:ptCount val="3"/>
                <c:pt idx="0">
                  <c:v>0</c:v>
                </c:pt>
                <c:pt idx="1">
                  <c:v>7200</c:v>
                </c:pt>
                <c:pt idx="2">
                  <c:v>7200</c:v>
                </c:pt>
              </c:numCache>
            </c:numRef>
          </c:xVal>
          <c:yVal>
            <c:numRef>
              <c:f>'Scale Plot Data'!$B$18:$B$20</c:f>
              <c:numCache>
                <c:formatCode>@</c:formatCode>
                <c:ptCount val="3"/>
                <c:pt idx="0" formatCode="General">
                  <c:v>-28.7</c:v>
                </c:pt>
                <c:pt idx="1">
                  <c:v>-28.7</c:v>
                </c:pt>
                <c:pt idx="2" formatCode="General">
                  <c:v>0</c:v>
                </c:pt>
              </c:numCache>
            </c:numRef>
          </c:yVal>
          <c:smooth val="0"/>
        </c:ser>
        <c:ser>
          <c:idx val="3"/>
          <c:order val="1"/>
          <c:tx>
            <c:strRef>
              <c:f>'Scale Plot Data'!$A$9</c:f>
              <c:strCache>
                <c:ptCount val="1"/>
                <c:pt idx="0">
                  <c:v>EU Regs</c:v>
                </c:pt>
              </c:strCache>
            </c:strRef>
          </c:tx>
          <c:spPr>
            <a:ln w="63500">
              <a:solidFill>
                <a:srgbClr val="FF00FF"/>
              </a:solidFill>
            </a:ln>
          </c:spPr>
          <c:marker>
            <c:symbol val="none"/>
          </c:marker>
          <c:xVal>
            <c:numRef>
              <c:f>'Scale Plot Data'!$A$13:$A$15</c:f>
              <c:numCache>
                <c:formatCode>General</c:formatCode>
                <c:ptCount val="3"/>
                <c:pt idx="0">
                  <c:v>8500</c:v>
                </c:pt>
                <c:pt idx="1">
                  <c:v>8500</c:v>
                </c:pt>
                <c:pt idx="2">
                  <c:v>12000</c:v>
                </c:pt>
              </c:numCache>
            </c:numRef>
          </c:xVal>
          <c:yVal>
            <c:numRef>
              <c:f>'Scale Plot Data'!$B$13:$B$15</c:f>
              <c:numCache>
                <c:formatCode>@</c:formatCode>
                <c:ptCount val="3"/>
                <c:pt idx="0" formatCode="General">
                  <c:v>0</c:v>
                </c:pt>
                <c:pt idx="1">
                  <c:v>-23.7</c:v>
                </c:pt>
                <c:pt idx="2" formatCode="General">
                  <c:v>-23.7</c:v>
                </c:pt>
              </c:numCache>
            </c:numRef>
          </c:yVal>
          <c:smooth val="0"/>
        </c:ser>
        <c:ser>
          <c:idx val="0"/>
          <c:order val="2"/>
          <c:tx>
            <c:strRef>
              <c:f>'Scale Plot Data'!$S$13</c:f>
              <c:strCache>
                <c:ptCount val="1"/>
                <c:pt idx="0">
                  <c:v>4f Band 2 Min</c:v>
                </c:pt>
              </c:strCache>
            </c:strRef>
          </c:tx>
          <c:spPr>
            <a:ln>
              <a:solidFill>
                <a:schemeClr val="accent1"/>
              </a:solidFill>
            </a:ln>
          </c:spPr>
          <c:marker>
            <c:symbol val="none"/>
          </c:marker>
          <c:xVal>
            <c:numRef>
              <c:f>'Scale Plot Data'!$S$14:$S$19</c:f>
              <c:numCache>
                <c:formatCode>General</c:formatCode>
                <c:ptCount val="6"/>
                <c:pt idx="0">
                  <c:v>2987.2</c:v>
                </c:pt>
                <c:pt idx="1">
                  <c:v>7787.2</c:v>
                </c:pt>
                <c:pt idx="2">
                  <c:v>7787.2</c:v>
                </c:pt>
                <c:pt idx="3">
                  <c:v>8187.2</c:v>
                </c:pt>
                <c:pt idx="4">
                  <c:v>8187.2</c:v>
                </c:pt>
                <c:pt idx="5">
                  <c:v>12987.2</c:v>
                </c:pt>
              </c:numCache>
            </c:numRef>
          </c:xVal>
          <c:yVal>
            <c:numRef>
              <c:f>'Scale Plot Data'!$T$14:$T$19</c:f>
              <c:numCache>
                <c:formatCode>General</c:formatCode>
                <c:ptCount val="6"/>
                <c:pt idx="0">
                  <c:v>-40</c:v>
                </c:pt>
                <c:pt idx="1">
                  <c:v>-40</c:v>
                </c:pt>
                <c:pt idx="2">
                  <c:v>-10</c:v>
                </c:pt>
                <c:pt idx="3">
                  <c:v>-10</c:v>
                </c:pt>
                <c:pt idx="4">
                  <c:v>-40</c:v>
                </c:pt>
                <c:pt idx="5">
                  <c:v>-40</c:v>
                </c:pt>
              </c:numCache>
            </c:numRef>
          </c:yVal>
          <c:smooth val="0"/>
        </c:ser>
        <c:ser>
          <c:idx val="1"/>
          <c:order val="3"/>
          <c:tx>
            <c:strRef>
              <c:f>'Scale Plot Data'!$S$21</c:f>
              <c:strCache>
                <c:ptCount val="1"/>
                <c:pt idx="0">
                  <c:v>4f Band 2 Max</c:v>
                </c:pt>
              </c:strCache>
            </c:strRef>
          </c:tx>
          <c:spPr>
            <a:ln>
              <a:solidFill>
                <a:schemeClr val="accent3"/>
              </a:solidFill>
            </a:ln>
          </c:spPr>
          <c:marker>
            <c:symbol val="none"/>
          </c:marker>
          <c:xVal>
            <c:numRef>
              <c:f>'Scale Plot Data'!$S$22:$S$31</c:f>
              <c:numCache>
                <c:formatCode>General</c:formatCode>
                <c:ptCount val="10"/>
                <c:pt idx="0">
                  <c:v>2987.2</c:v>
                </c:pt>
                <c:pt idx="1">
                  <c:v>6922.24</c:v>
                </c:pt>
                <c:pt idx="2">
                  <c:v>6922.24</c:v>
                </c:pt>
                <c:pt idx="3">
                  <c:v>7121.92</c:v>
                </c:pt>
                <c:pt idx="4">
                  <c:v>7121.92</c:v>
                </c:pt>
                <c:pt idx="5">
                  <c:v>8852.48</c:v>
                </c:pt>
                <c:pt idx="6">
                  <c:v>8852.48</c:v>
                </c:pt>
                <c:pt idx="7">
                  <c:v>9052.16</c:v>
                </c:pt>
                <c:pt idx="8">
                  <c:v>9052.16</c:v>
                </c:pt>
                <c:pt idx="9">
                  <c:v>12987.2</c:v>
                </c:pt>
              </c:numCache>
            </c:numRef>
          </c:xVal>
          <c:yVal>
            <c:numRef>
              <c:f>'Scale Plot Data'!$T$22:$T$31</c:f>
              <c:numCache>
                <c:formatCode>General</c:formatCode>
                <c:ptCount val="10"/>
                <c:pt idx="0">
                  <c:v>-18</c:v>
                </c:pt>
                <c:pt idx="1">
                  <c:v>-18</c:v>
                </c:pt>
                <c:pt idx="2">
                  <c:v>-10</c:v>
                </c:pt>
                <c:pt idx="3">
                  <c:v>-10</c:v>
                </c:pt>
                <c:pt idx="4">
                  <c:v>0</c:v>
                </c:pt>
                <c:pt idx="5">
                  <c:v>0</c:v>
                </c:pt>
                <c:pt idx="6">
                  <c:v>-10</c:v>
                </c:pt>
                <c:pt idx="7">
                  <c:v>-10</c:v>
                </c:pt>
                <c:pt idx="8">
                  <c:v>-18</c:v>
                </c:pt>
                <c:pt idx="9">
                  <c:v>-18</c:v>
                </c:pt>
              </c:numCache>
            </c:numRef>
          </c:yVal>
          <c:smooth val="0"/>
        </c:ser>
        <c:ser>
          <c:idx val="4"/>
          <c:order val="4"/>
          <c:tx>
            <c:strRef>
              <c:f>'Scale Plot Data'!$A$28</c:f>
              <c:strCache>
                <c:ptCount val="1"/>
              </c:strCache>
            </c:strRef>
          </c:tx>
          <c:spPr>
            <a:ln>
              <a:solidFill>
                <a:schemeClr val="accent6"/>
              </a:solidFill>
            </a:ln>
          </c:spPr>
          <c:marker>
            <c:symbol val="none"/>
          </c:marker>
          <c:xVal>
            <c:numRef>
              <c:f>'Scale Plot Data'!$A$29:$A$36</c:f>
              <c:numCache>
                <c:formatCode>General</c:formatCode>
                <c:ptCount val="8"/>
                <c:pt idx="0">
                  <c:v>0</c:v>
                </c:pt>
                <c:pt idx="1">
                  <c:v>0</c:v>
                </c:pt>
                <c:pt idx="2">
                  <c:v>0</c:v>
                </c:pt>
                <c:pt idx="3">
                  <c:v>0</c:v>
                </c:pt>
                <c:pt idx="4">
                  <c:v>0</c:v>
                </c:pt>
                <c:pt idx="5">
                  <c:v>0</c:v>
                </c:pt>
                <c:pt idx="6">
                  <c:v>0</c:v>
                </c:pt>
                <c:pt idx="7">
                  <c:v>0</c:v>
                </c:pt>
              </c:numCache>
            </c:numRef>
          </c:xVal>
          <c:yVal>
            <c:numRef>
              <c:f>'Scale Plot Data'!$B$29:$B$36</c:f>
              <c:numCache>
                <c:formatCode>General</c:formatCode>
                <c:ptCount val="8"/>
                <c:pt idx="0">
                  <c:v>0</c:v>
                </c:pt>
                <c:pt idx="1">
                  <c:v>0</c:v>
                </c:pt>
                <c:pt idx="2">
                  <c:v>0</c:v>
                </c:pt>
                <c:pt idx="3">
                  <c:v>0</c:v>
                </c:pt>
                <c:pt idx="4">
                  <c:v>0</c:v>
                </c:pt>
                <c:pt idx="5">
                  <c:v>0</c:v>
                </c:pt>
                <c:pt idx="6">
                  <c:v>0</c:v>
                </c:pt>
                <c:pt idx="7">
                  <c:v>0</c:v>
                </c:pt>
              </c:numCache>
            </c:numRef>
          </c:yVal>
          <c:smooth val="0"/>
        </c:ser>
        <c:dLbls>
          <c:showLegendKey val="0"/>
          <c:showVal val="0"/>
          <c:showCatName val="0"/>
          <c:showSerName val="0"/>
          <c:showPercent val="0"/>
          <c:showBubbleSize val="0"/>
        </c:dLbls>
        <c:axId val="88376448"/>
        <c:axId val="88377984"/>
      </c:scatterChart>
      <c:valAx>
        <c:axId val="88376448"/>
        <c:scaling>
          <c:orientation val="minMax"/>
          <c:max val="10500"/>
          <c:min val="5500"/>
        </c:scaling>
        <c:delete val="0"/>
        <c:axPos val="b"/>
        <c:numFmt formatCode="General" sourceLinked="1"/>
        <c:majorTickMark val="out"/>
        <c:minorTickMark val="none"/>
        <c:tickLblPos val="nextTo"/>
        <c:crossAx val="88377984"/>
        <c:crosses val="autoZero"/>
        <c:crossBetween val="midCat"/>
      </c:valAx>
      <c:valAx>
        <c:axId val="88377984"/>
        <c:scaling>
          <c:orientation val="minMax"/>
          <c:min val="-35"/>
        </c:scaling>
        <c:delete val="0"/>
        <c:axPos val="l"/>
        <c:majorGridlines/>
        <c:numFmt formatCode="General" sourceLinked="1"/>
        <c:majorTickMark val="out"/>
        <c:minorTickMark val="none"/>
        <c:tickLblPos val="nextTo"/>
        <c:crossAx val="88376448"/>
        <c:crosses val="autoZero"/>
        <c:crossBetween val="midCat"/>
      </c:valAx>
      <c:spPr>
        <a:noFill/>
      </c:spPr>
    </c:plotArea>
    <c:legend>
      <c:legendPos val="r"/>
      <c:layout/>
      <c:overlay val="0"/>
    </c:legend>
    <c:plotVisOnly val="1"/>
    <c:dispBlanksAs val="gap"/>
    <c:showDLblsOverMax val="0"/>
  </c:chart>
  <c:spPr>
    <a:noFill/>
  </c:spPr>
  <c:printSettings>
    <c:headerFooter/>
    <c:pageMargins b="0.75000000000000355" l="0.70000000000000062" r="0.70000000000000062" t="0.75000000000000355" header="0.30000000000000032" footer="0.30000000000000032"/>
    <c:pageSetup/>
  </c:printSettings>
</c:chartSpace>
</file>

<file path=xl/ctrlProps/ctrlProp1.xml><?xml version="1.0" encoding="utf-8"?>
<formControlPr xmlns="http://schemas.microsoft.com/office/spreadsheetml/2009/9/main" objectType="CheckBox" fmlaLink="$C$58" lockText="1" noThreeD="1"/>
</file>

<file path=xl/ctrlProps/ctrlProp2.xml><?xml version="1.0" encoding="utf-8"?>
<formControlPr xmlns="http://schemas.microsoft.com/office/spreadsheetml/2009/9/main" objectType="CheckBox" fmlaLink="$D$18" lockText="1" noThreeD="1"/>
</file>

<file path=xl/ctrlProps/ctrlProp3.xml><?xml version="1.0" encoding="utf-8"?>
<formControlPr xmlns="http://schemas.microsoft.com/office/spreadsheetml/2009/9/main" objectType="CheckBox" fmlaLink="$D$20" lockText="1" noThreeD="1"/>
</file>

<file path=xl/ctrlProps/ctrlProp4.xml><?xml version="1.0" encoding="utf-8"?>
<formControlPr xmlns="http://schemas.microsoft.com/office/spreadsheetml/2009/9/main" objectType="CheckBox" fmlaLink="$D$21" lockText="1" noThreeD="1"/>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161925</xdr:rowOff>
    </xdr:from>
    <xdr:to>
      <xdr:col>13</xdr:col>
      <xdr:colOff>57150</xdr:colOff>
      <xdr:row>15</xdr:row>
      <xdr:rowOff>38101</xdr:rowOff>
    </xdr:to>
    <xdr:sp macro="" textlink="">
      <xdr:nvSpPr>
        <xdr:cNvPr id="2" name="TextBox 1"/>
        <xdr:cNvSpPr txBox="1"/>
      </xdr:nvSpPr>
      <xdr:spPr>
        <a:xfrm>
          <a:off x="285750" y="161925"/>
          <a:ext cx="8362950" cy="2733676"/>
        </a:xfrm>
        <a:prstGeom prst="rect">
          <a:avLst/>
        </a:prstGeom>
        <a:solidFill>
          <a:schemeClr val="bg2"/>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a:t>Band Plan Proposal</a:t>
          </a:r>
        </a:p>
        <a:p>
          <a:endParaRPr lang="en-US" sz="1600"/>
        </a:p>
        <a:p>
          <a:r>
            <a:rPr lang="en-US" sz="1200"/>
            <a:t>Band</a:t>
          </a:r>
          <a:r>
            <a:rPr lang="en-US" sz="1200" baseline="0"/>
            <a:t> 0 is the same as the original proposal and uses the 4a wideband channel 7 centered at ~6.5 GHz</a:t>
          </a:r>
        </a:p>
        <a:p>
          <a:endParaRPr lang="en-US" sz="1200" baseline="0"/>
        </a:p>
        <a:p>
          <a:r>
            <a:rPr lang="en-US" sz="1200"/>
            <a:t>Band 2 is lowered in frequency to accomodate the EU/Korea overlap.</a:t>
          </a:r>
          <a:r>
            <a:rPr lang="en-US" sz="1200" baseline="0"/>
            <a:t> It uses the 4a wideband channel 11 centered at ~8 GHz</a:t>
          </a:r>
        </a:p>
        <a:p>
          <a:endParaRPr lang="en-US" sz="1200" baseline="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Band</a:t>
          </a:r>
          <a:r>
            <a:rPr lang="en-US" sz="1100" baseline="0">
              <a:solidFill>
                <a:schemeClr val="dk1"/>
              </a:solidFill>
              <a:effectLst/>
              <a:latin typeface="+mn-lt"/>
              <a:ea typeface="+mn-ea"/>
              <a:cs typeface="+mn-cs"/>
            </a:rPr>
            <a:t> 0 and Band 2 are fully harmonized with 4a to improve coexistence with both 4a and 15.6. </a:t>
          </a:r>
          <a:endParaRPr lang="en-US" sz="1200">
            <a:effectLst/>
          </a:endParaRPr>
        </a:p>
        <a:p>
          <a:endParaRPr lang="en-US" sz="1200" baseline="0"/>
        </a:p>
        <a:p>
          <a:r>
            <a:rPr lang="en-US" sz="1200"/>
            <a:t>Band 1 is proposed as a</a:t>
          </a:r>
          <a:r>
            <a:rPr lang="en-US" sz="1200" baseline="0"/>
            <a:t> wideband EU channel which is also legal in the US when using a back channel. Given hope that all regions will eventually introduce rules based on either the US precedent or the EU precedent, Band 1 provides</a:t>
          </a:r>
        </a:p>
        <a:p>
          <a:r>
            <a:rPr lang="en-US" sz="1200" baseline="0"/>
            <a:t>	A high performance EU option for today</a:t>
          </a:r>
        </a:p>
        <a:p>
          <a:r>
            <a:rPr lang="en-US" sz="1200" baseline="0"/>
            <a:t>	A high performance EU/US channel for today when using a back channel</a:t>
          </a:r>
        </a:p>
        <a:p>
          <a:r>
            <a:rPr lang="en-US" sz="1200" baseline="0"/>
            <a:t>	A global single future channel which is back compatible with all legacy 4f devices</a:t>
          </a:r>
        </a:p>
        <a:p>
          <a:endParaRPr lang="en-US" sz="1200" baseline="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333375</xdr:colOff>
          <xdr:row>57</xdr:row>
          <xdr:rowOff>0</xdr:rowOff>
        </xdr:from>
        <xdr:to>
          <xdr:col>1</xdr:col>
          <xdr:colOff>876300</xdr:colOff>
          <xdr:row>58</xdr:row>
          <xdr:rowOff>9525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Display</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266700</xdr:colOff>
      <xdr:row>0</xdr:row>
      <xdr:rowOff>142875</xdr:rowOff>
    </xdr:from>
    <xdr:to>
      <xdr:col>15</xdr:col>
      <xdr:colOff>228600</xdr:colOff>
      <xdr:row>15</xdr:row>
      <xdr:rowOff>142876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16</xdr:row>
      <xdr:rowOff>47625</xdr:rowOff>
    </xdr:from>
    <xdr:to>
      <xdr:col>15</xdr:col>
      <xdr:colOff>228600</xdr:colOff>
      <xdr:row>31</xdr:row>
      <xdr:rowOff>38101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266700</xdr:colOff>
      <xdr:row>32</xdr:row>
      <xdr:rowOff>0</xdr:rowOff>
    </xdr:from>
    <xdr:to>
      <xdr:col>15</xdr:col>
      <xdr:colOff>228600</xdr:colOff>
      <xdr:row>47</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xdr:colOff>
      <xdr:row>2</xdr:row>
      <xdr:rowOff>180975</xdr:rowOff>
    </xdr:from>
    <xdr:to>
      <xdr:col>11</xdr:col>
      <xdr:colOff>371475</xdr:colOff>
      <xdr:row>13</xdr:row>
      <xdr:rowOff>104775</xdr:rowOff>
    </xdr:to>
    <xdr:sp macro="" textlink="">
      <xdr:nvSpPr>
        <xdr:cNvPr id="6" name="Freeform 5"/>
        <xdr:cNvSpPr/>
      </xdr:nvSpPr>
      <xdr:spPr>
        <a:xfrm>
          <a:off x="676275" y="561975"/>
          <a:ext cx="6400800" cy="2019300"/>
        </a:xfrm>
        <a:custGeom>
          <a:avLst/>
          <a:gdLst>
            <a:gd name="connsiteX0" fmla="*/ 6400800 w 6400800"/>
            <a:gd name="connsiteY0" fmla="*/ 2019300 h 2019300"/>
            <a:gd name="connsiteX1" fmla="*/ 6400800 w 6400800"/>
            <a:gd name="connsiteY1" fmla="*/ 0 h 2019300"/>
            <a:gd name="connsiteX2" fmla="*/ 0 w 6400800"/>
            <a:gd name="connsiteY2" fmla="*/ 9525 h 2019300"/>
          </a:gdLst>
          <a:ahLst/>
          <a:cxnLst>
            <a:cxn ang="0">
              <a:pos x="connsiteX0" y="connsiteY0"/>
            </a:cxn>
            <a:cxn ang="0">
              <a:pos x="connsiteX1" y="connsiteY1"/>
            </a:cxn>
            <a:cxn ang="0">
              <a:pos x="connsiteX2" y="connsiteY2"/>
            </a:cxn>
          </a:cxnLst>
          <a:rect l="l" t="t" r="r" b="b"/>
          <a:pathLst>
            <a:path w="6400800" h="2019300">
              <a:moveTo>
                <a:pt x="6400800" y="2019300"/>
              </a:moveTo>
              <a:lnTo>
                <a:pt x="6400800" y="0"/>
              </a:lnTo>
              <a:lnTo>
                <a:pt x="0" y="9525"/>
              </a:lnTo>
            </a:path>
          </a:pathLst>
        </a:cu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15</xdr:col>
      <xdr:colOff>114300</xdr:colOff>
      <xdr:row>15</xdr:row>
      <xdr:rowOff>104776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17</xdr:row>
          <xdr:rowOff>9525</xdr:rowOff>
        </xdr:from>
        <xdr:to>
          <xdr:col>3</xdr:col>
          <xdr:colOff>0</xdr:colOff>
          <xdr:row>18</xdr:row>
          <xdr:rowOff>38100</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Band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76200</xdr:rowOff>
        </xdr:from>
        <xdr:to>
          <xdr:col>3</xdr:col>
          <xdr:colOff>0</xdr:colOff>
          <xdr:row>19</xdr:row>
          <xdr:rowOff>104775</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Band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161925</xdr:rowOff>
        </xdr:from>
        <xdr:to>
          <xdr:col>3</xdr:col>
          <xdr:colOff>0</xdr:colOff>
          <xdr:row>21</xdr:row>
          <xdr:rowOff>0</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Band 2</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504825</xdr:colOff>
      <xdr:row>3</xdr:row>
      <xdr:rowOff>28575</xdr:rowOff>
    </xdr:from>
    <xdr:to>
      <xdr:col>16</xdr:col>
      <xdr:colOff>552450</xdr:colOff>
      <xdr:row>78</xdr:row>
      <xdr:rowOff>95250</xdr:rowOff>
    </xdr:to>
    <xdr:grpSp>
      <xdr:nvGrpSpPr>
        <xdr:cNvPr id="23" name="Group 22"/>
        <xdr:cNvGrpSpPr/>
      </xdr:nvGrpSpPr>
      <xdr:grpSpPr>
        <a:xfrm>
          <a:off x="504825" y="600075"/>
          <a:ext cx="9801225" cy="14354175"/>
          <a:chOff x="504825" y="600075"/>
          <a:chExt cx="9801225" cy="14354175"/>
        </a:xfrm>
      </xdr:grpSpPr>
      <xdr:sp macro="" textlink="">
        <xdr:nvSpPr>
          <xdr:cNvPr id="16" name="Freeform 15"/>
          <xdr:cNvSpPr/>
        </xdr:nvSpPr>
        <xdr:spPr>
          <a:xfrm>
            <a:off x="581025" y="609600"/>
            <a:ext cx="7439025" cy="2228850"/>
          </a:xfrm>
          <a:custGeom>
            <a:avLst/>
            <a:gdLst>
              <a:gd name="connsiteX0" fmla="*/ 0 w 7439025"/>
              <a:gd name="connsiteY0" fmla="*/ 1133475 h 2228850"/>
              <a:gd name="connsiteX1" fmla="*/ 209550 w 7439025"/>
              <a:gd name="connsiteY1" fmla="*/ 1143000 h 2228850"/>
              <a:gd name="connsiteX2" fmla="*/ 209550 w 7439025"/>
              <a:gd name="connsiteY2" fmla="*/ 628650 h 2228850"/>
              <a:gd name="connsiteX3" fmla="*/ 657225 w 7439025"/>
              <a:gd name="connsiteY3" fmla="*/ 638175 h 2228850"/>
              <a:gd name="connsiteX4" fmla="*/ 657225 w 7439025"/>
              <a:gd name="connsiteY4" fmla="*/ 0 h 2228850"/>
              <a:gd name="connsiteX5" fmla="*/ 2505075 w 7439025"/>
              <a:gd name="connsiteY5" fmla="*/ 0 h 2228850"/>
              <a:gd name="connsiteX6" fmla="*/ 2505075 w 7439025"/>
              <a:gd name="connsiteY6" fmla="*/ 628650 h 2228850"/>
              <a:gd name="connsiteX7" fmla="*/ 2752725 w 7439025"/>
              <a:gd name="connsiteY7" fmla="*/ 628650 h 2228850"/>
              <a:gd name="connsiteX8" fmla="*/ 2752725 w 7439025"/>
              <a:gd name="connsiteY8" fmla="*/ 1143000 h 2228850"/>
              <a:gd name="connsiteX9" fmla="*/ 7439025 w 7439025"/>
              <a:gd name="connsiteY9" fmla="*/ 1143000 h 2228850"/>
              <a:gd name="connsiteX10" fmla="*/ 7429500 w 7439025"/>
              <a:gd name="connsiteY10" fmla="*/ 2228850 h 2228850"/>
              <a:gd name="connsiteX11" fmla="*/ 9525 w 7439025"/>
              <a:gd name="connsiteY11" fmla="*/ 2219325 h 2228850"/>
              <a:gd name="connsiteX12" fmla="*/ 0 w 7439025"/>
              <a:gd name="connsiteY12" fmla="*/ 1133475 h 22288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7439025" h="2228850">
                <a:moveTo>
                  <a:pt x="0" y="1133475"/>
                </a:moveTo>
                <a:lnTo>
                  <a:pt x="209550" y="1143000"/>
                </a:lnTo>
                <a:lnTo>
                  <a:pt x="209550" y="628650"/>
                </a:lnTo>
                <a:lnTo>
                  <a:pt x="657225" y="638175"/>
                </a:lnTo>
                <a:lnTo>
                  <a:pt x="657225" y="0"/>
                </a:lnTo>
                <a:lnTo>
                  <a:pt x="2505075" y="0"/>
                </a:lnTo>
                <a:lnTo>
                  <a:pt x="2505075" y="628650"/>
                </a:lnTo>
                <a:lnTo>
                  <a:pt x="2752725" y="628650"/>
                </a:lnTo>
                <a:lnTo>
                  <a:pt x="2752725" y="1143000"/>
                </a:lnTo>
                <a:lnTo>
                  <a:pt x="7439025" y="1143000"/>
                </a:lnTo>
                <a:lnTo>
                  <a:pt x="7429500" y="2228850"/>
                </a:lnTo>
                <a:lnTo>
                  <a:pt x="9525" y="2219325"/>
                </a:lnTo>
                <a:lnTo>
                  <a:pt x="0" y="1133475"/>
                </a:lnTo>
                <a:close/>
              </a:path>
            </a:pathLst>
          </a:cu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 name="Freeform 16"/>
          <xdr:cNvSpPr/>
        </xdr:nvSpPr>
        <xdr:spPr>
          <a:xfrm>
            <a:off x="9702027" y="600075"/>
            <a:ext cx="604023" cy="180975"/>
          </a:xfrm>
          <a:custGeom>
            <a:avLst/>
            <a:gdLst>
              <a:gd name="connsiteX0" fmla="*/ 0 w 7439025"/>
              <a:gd name="connsiteY0" fmla="*/ 1133475 h 2228850"/>
              <a:gd name="connsiteX1" fmla="*/ 209550 w 7439025"/>
              <a:gd name="connsiteY1" fmla="*/ 1143000 h 2228850"/>
              <a:gd name="connsiteX2" fmla="*/ 209550 w 7439025"/>
              <a:gd name="connsiteY2" fmla="*/ 628650 h 2228850"/>
              <a:gd name="connsiteX3" fmla="*/ 657225 w 7439025"/>
              <a:gd name="connsiteY3" fmla="*/ 638175 h 2228850"/>
              <a:gd name="connsiteX4" fmla="*/ 657225 w 7439025"/>
              <a:gd name="connsiteY4" fmla="*/ 0 h 2228850"/>
              <a:gd name="connsiteX5" fmla="*/ 2505075 w 7439025"/>
              <a:gd name="connsiteY5" fmla="*/ 0 h 2228850"/>
              <a:gd name="connsiteX6" fmla="*/ 2505075 w 7439025"/>
              <a:gd name="connsiteY6" fmla="*/ 628650 h 2228850"/>
              <a:gd name="connsiteX7" fmla="*/ 2752725 w 7439025"/>
              <a:gd name="connsiteY7" fmla="*/ 628650 h 2228850"/>
              <a:gd name="connsiteX8" fmla="*/ 2752725 w 7439025"/>
              <a:gd name="connsiteY8" fmla="*/ 1143000 h 2228850"/>
              <a:gd name="connsiteX9" fmla="*/ 7439025 w 7439025"/>
              <a:gd name="connsiteY9" fmla="*/ 1143000 h 2228850"/>
              <a:gd name="connsiteX10" fmla="*/ 7429500 w 7439025"/>
              <a:gd name="connsiteY10" fmla="*/ 2228850 h 2228850"/>
              <a:gd name="connsiteX11" fmla="*/ 9525 w 7439025"/>
              <a:gd name="connsiteY11" fmla="*/ 2219325 h 2228850"/>
              <a:gd name="connsiteX12" fmla="*/ 0 w 7439025"/>
              <a:gd name="connsiteY12" fmla="*/ 1133475 h 22288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7439025" h="2228850">
                <a:moveTo>
                  <a:pt x="0" y="1133475"/>
                </a:moveTo>
                <a:lnTo>
                  <a:pt x="209550" y="1143000"/>
                </a:lnTo>
                <a:lnTo>
                  <a:pt x="209550" y="628650"/>
                </a:lnTo>
                <a:lnTo>
                  <a:pt x="657225" y="638175"/>
                </a:lnTo>
                <a:lnTo>
                  <a:pt x="657225" y="0"/>
                </a:lnTo>
                <a:lnTo>
                  <a:pt x="2505075" y="0"/>
                </a:lnTo>
                <a:lnTo>
                  <a:pt x="2505075" y="628650"/>
                </a:lnTo>
                <a:lnTo>
                  <a:pt x="2752725" y="628650"/>
                </a:lnTo>
                <a:lnTo>
                  <a:pt x="2752725" y="1143000"/>
                </a:lnTo>
                <a:lnTo>
                  <a:pt x="7439025" y="1143000"/>
                </a:lnTo>
                <a:lnTo>
                  <a:pt x="7429500" y="2228850"/>
                </a:lnTo>
                <a:lnTo>
                  <a:pt x="9525" y="2219325"/>
                </a:lnTo>
                <a:lnTo>
                  <a:pt x="0" y="1133475"/>
                </a:lnTo>
                <a:close/>
              </a:path>
            </a:pathLst>
          </a:cu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9" name="Freeform 18"/>
          <xdr:cNvSpPr/>
        </xdr:nvSpPr>
        <xdr:spPr>
          <a:xfrm>
            <a:off x="590550" y="3524250"/>
            <a:ext cx="7372350" cy="2247900"/>
          </a:xfrm>
          <a:custGeom>
            <a:avLst/>
            <a:gdLst>
              <a:gd name="connsiteX0" fmla="*/ 0 w 7372350"/>
              <a:gd name="connsiteY0" fmla="*/ 1866900 h 2247900"/>
              <a:gd name="connsiteX1" fmla="*/ 752475 w 7372350"/>
              <a:gd name="connsiteY1" fmla="*/ 1866900 h 2247900"/>
              <a:gd name="connsiteX2" fmla="*/ 762000 w 7372350"/>
              <a:gd name="connsiteY2" fmla="*/ 0 h 2247900"/>
              <a:gd name="connsiteX3" fmla="*/ 2486025 w 7372350"/>
              <a:gd name="connsiteY3" fmla="*/ 0 h 2247900"/>
              <a:gd name="connsiteX4" fmla="*/ 2495550 w 7372350"/>
              <a:gd name="connsiteY4" fmla="*/ 647700 h 2247900"/>
              <a:gd name="connsiteX5" fmla="*/ 2724150 w 7372350"/>
              <a:gd name="connsiteY5" fmla="*/ 657225 h 2247900"/>
              <a:gd name="connsiteX6" fmla="*/ 2724150 w 7372350"/>
              <a:gd name="connsiteY6" fmla="*/ 1162050 h 2247900"/>
              <a:gd name="connsiteX7" fmla="*/ 7372350 w 7372350"/>
              <a:gd name="connsiteY7" fmla="*/ 1162050 h 2247900"/>
              <a:gd name="connsiteX8" fmla="*/ 7362825 w 7372350"/>
              <a:gd name="connsiteY8" fmla="*/ 2247900 h 2247900"/>
              <a:gd name="connsiteX9" fmla="*/ 0 w 7372350"/>
              <a:gd name="connsiteY9" fmla="*/ 2247900 h 2247900"/>
              <a:gd name="connsiteX10" fmla="*/ 0 w 7372350"/>
              <a:gd name="connsiteY10" fmla="*/ 1866900 h 2247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372350" h="2247900">
                <a:moveTo>
                  <a:pt x="0" y="1866900"/>
                </a:moveTo>
                <a:lnTo>
                  <a:pt x="752475" y="1866900"/>
                </a:lnTo>
                <a:lnTo>
                  <a:pt x="762000" y="0"/>
                </a:lnTo>
                <a:lnTo>
                  <a:pt x="2486025" y="0"/>
                </a:lnTo>
                <a:lnTo>
                  <a:pt x="2495550" y="647700"/>
                </a:lnTo>
                <a:lnTo>
                  <a:pt x="2724150" y="657225"/>
                </a:lnTo>
                <a:lnTo>
                  <a:pt x="2724150" y="1162050"/>
                </a:lnTo>
                <a:lnTo>
                  <a:pt x="7372350" y="1162050"/>
                </a:lnTo>
                <a:lnTo>
                  <a:pt x="7362825" y="2247900"/>
                </a:lnTo>
                <a:lnTo>
                  <a:pt x="0" y="2247900"/>
                </a:lnTo>
                <a:lnTo>
                  <a:pt x="0" y="1866900"/>
                </a:lnTo>
                <a:close/>
              </a:path>
            </a:pathLst>
          </a:cu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0" name="Freeform 19"/>
          <xdr:cNvSpPr/>
        </xdr:nvSpPr>
        <xdr:spPr>
          <a:xfrm>
            <a:off x="581025" y="6543675"/>
            <a:ext cx="7448550" cy="2314575"/>
          </a:xfrm>
          <a:custGeom>
            <a:avLst/>
            <a:gdLst>
              <a:gd name="connsiteX0" fmla="*/ 0 w 7448550"/>
              <a:gd name="connsiteY0" fmla="*/ 1933575 h 2314575"/>
              <a:gd name="connsiteX1" fmla="*/ 781050 w 7448550"/>
              <a:gd name="connsiteY1" fmla="*/ 1933575 h 2314575"/>
              <a:gd name="connsiteX2" fmla="*/ 781050 w 7448550"/>
              <a:gd name="connsiteY2" fmla="*/ 1209675 h 2314575"/>
              <a:gd name="connsiteX3" fmla="*/ 885825 w 7448550"/>
              <a:gd name="connsiteY3" fmla="*/ 1209675 h 2314575"/>
              <a:gd name="connsiteX4" fmla="*/ 885825 w 7448550"/>
              <a:gd name="connsiteY4" fmla="*/ 666750 h 2314575"/>
              <a:gd name="connsiteX5" fmla="*/ 1009650 w 7448550"/>
              <a:gd name="connsiteY5" fmla="*/ 666750 h 2314575"/>
              <a:gd name="connsiteX6" fmla="*/ 1009650 w 7448550"/>
              <a:gd name="connsiteY6" fmla="*/ 9525 h 2314575"/>
              <a:gd name="connsiteX7" fmla="*/ 4171950 w 7448550"/>
              <a:gd name="connsiteY7" fmla="*/ 0 h 2314575"/>
              <a:gd name="connsiteX8" fmla="*/ 4171950 w 7448550"/>
              <a:gd name="connsiteY8" fmla="*/ 666750 h 2314575"/>
              <a:gd name="connsiteX9" fmla="*/ 4286250 w 7448550"/>
              <a:gd name="connsiteY9" fmla="*/ 666750 h 2314575"/>
              <a:gd name="connsiteX10" fmla="*/ 4286250 w 7448550"/>
              <a:gd name="connsiteY10" fmla="*/ 1200150 h 2314575"/>
              <a:gd name="connsiteX11" fmla="*/ 4448175 w 7448550"/>
              <a:gd name="connsiteY11" fmla="*/ 1200150 h 2314575"/>
              <a:gd name="connsiteX12" fmla="*/ 4448175 w 7448550"/>
              <a:gd name="connsiteY12" fmla="*/ 1581150 h 2314575"/>
              <a:gd name="connsiteX13" fmla="*/ 7448550 w 7448550"/>
              <a:gd name="connsiteY13" fmla="*/ 1581150 h 2314575"/>
              <a:gd name="connsiteX14" fmla="*/ 7448550 w 7448550"/>
              <a:gd name="connsiteY14" fmla="*/ 2314575 h 2314575"/>
              <a:gd name="connsiteX15" fmla="*/ 9525 w 7448550"/>
              <a:gd name="connsiteY15" fmla="*/ 2314575 h 2314575"/>
              <a:gd name="connsiteX16" fmla="*/ 0 w 7448550"/>
              <a:gd name="connsiteY16" fmla="*/ 1933575 h 23145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7448550" h="2314575">
                <a:moveTo>
                  <a:pt x="0" y="1933575"/>
                </a:moveTo>
                <a:lnTo>
                  <a:pt x="781050" y="1933575"/>
                </a:lnTo>
                <a:lnTo>
                  <a:pt x="781050" y="1209675"/>
                </a:lnTo>
                <a:lnTo>
                  <a:pt x="885825" y="1209675"/>
                </a:lnTo>
                <a:lnTo>
                  <a:pt x="885825" y="666750"/>
                </a:lnTo>
                <a:lnTo>
                  <a:pt x="1009650" y="666750"/>
                </a:lnTo>
                <a:lnTo>
                  <a:pt x="1009650" y="9525"/>
                </a:lnTo>
                <a:lnTo>
                  <a:pt x="4171950" y="0"/>
                </a:lnTo>
                <a:lnTo>
                  <a:pt x="4171950" y="666750"/>
                </a:lnTo>
                <a:lnTo>
                  <a:pt x="4286250" y="666750"/>
                </a:lnTo>
                <a:lnTo>
                  <a:pt x="4286250" y="1200150"/>
                </a:lnTo>
                <a:lnTo>
                  <a:pt x="4448175" y="1200150"/>
                </a:lnTo>
                <a:lnTo>
                  <a:pt x="4448175" y="1581150"/>
                </a:lnTo>
                <a:lnTo>
                  <a:pt x="7448550" y="1581150"/>
                </a:lnTo>
                <a:lnTo>
                  <a:pt x="7448550" y="2314575"/>
                </a:lnTo>
                <a:lnTo>
                  <a:pt x="9525" y="2314575"/>
                </a:lnTo>
                <a:lnTo>
                  <a:pt x="0" y="1933575"/>
                </a:lnTo>
                <a:close/>
              </a:path>
            </a:pathLst>
          </a:cu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1" name="Freeform 20"/>
          <xdr:cNvSpPr/>
        </xdr:nvSpPr>
        <xdr:spPr>
          <a:xfrm>
            <a:off x="504825" y="9677400"/>
            <a:ext cx="7458075" cy="2247900"/>
          </a:xfrm>
          <a:custGeom>
            <a:avLst/>
            <a:gdLst>
              <a:gd name="connsiteX0" fmla="*/ 0 w 7458075"/>
              <a:gd name="connsiteY0" fmla="*/ 1847850 h 2247900"/>
              <a:gd name="connsiteX1" fmla="*/ 2562225 w 7458075"/>
              <a:gd name="connsiteY1" fmla="*/ 1847850 h 2247900"/>
              <a:gd name="connsiteX2" fmla="*/ 2552700 w 7458075"/>
              <a:gd name="connsiteY2" fmla="*/ 0 h 2247900"/>
              <a:gd name="connsiteX3" fmla="*/ 4991100 w 7458075"/>
              <a:gd name="connsiteY3" fmla="*/ 0 h 2247900"/>
              <a:gd name="connsiteX4" fmla="*/ 5000625 w 7458075"/>
              <a:gd name="connsiteY4" fmla="*/ 628650 h 2247900"/>
              <a:gd name="connsiteX5" fmla="*/ 5286375 w 7458075"/>
              <a:gd name="connsiteY5" fmla="*/ 628650 h 2247900"/>
              <a:gd name="connsiteX6" fmla="*/ 5286375 w 7458075"/>
              <a:gd name="connsiteY6" fmla="*/ 1143000 h 2247900"/>
              <a:gd name="connsiteX7" fmla="*/ 6981825 w 7458075"/>
              <a:gd name="connsiteY7" fmla="*/ 1152525 h 2247900"/>
              <a:gd name="connsiteX8" fmla="*/ 6991350 w 7458075"/>
              <a:gd name="connsiteY8" fmla="*/ 1838325 h 2247900"/>
              <a:gd name="connsiteX9" fmla="*/ 7458075 w 7458075"/>
              <a:gd name="connsiteY9" fmla="*/ 1847850 h 2247900"/>
              <a:gd name="connsiteX10" fmla="*/ 7448550 w 7458075"/>
              <a:gd name="connsiteY10" fmla="*/ 2247900 h 2247900"/>
              <a:gd name="connsiteX11" fmla="*/ 9525 w 7458075"/>
              <a:gd name="connsiteY11" fmla="*/ 2238375 h 2247900"/>
              <a:gd name="connsiteX12" fmla="*/ 0 w 7458075"/>
              <a:gd name="connsiteY12" fmla="*/ 1847850 h 2247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7458075" h="2247900">
                <a:moveTo>
                  <a:pt x="0" y="1847850"/>
                </a:moveTo>
                <a:lnTo>
                  <a:pt x="2562225" y="1847850"/>
                </a:lnTo>
                <a:lnTo>
                  <a:pt x="2552700" y="0"/>
                </a:lnTo>
                <a:lnTo>
                  <a:pt x="4991100" y="0"/>
                </a:lnTo>
                <a:lnTo>
                  <a:pt x="5000625" y="628650"/>
                </a:lnTo>
                <a:lnTo>
                  <a:pt x="5286375" y="628650"/>
                </a:lnTo>
                <a:lnTo>
                  <a:pt x="5286375" y="1143000"/>
                </a:lnTo>
                <a:lnTo>
                  <a:pt x="6981825" y="1152525"/>
                </a:lnTo>
                <a:lnTo>
                  <a:pt x="6991350" y="1838325"/>
                </a:lnTo>
                <a:lnTo>
                  <a:pt x="7458075" y="1847850"/>
                </a:lnTo>
                <a:lnTo>
                  <a:pt x="7448550" y="2247900"/>
                </a:lnTo>
                <a:lnTo>
                  <a:pt x="9525" y="2238375"/>
                </a:lnTo>
                <a:lnTo>
                  <a:pt x="0" y="1847850"/>
                </a:lnTo>
                <a:close/>
              </a:path>
            </a:pathLst>
          </a:cu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2" name="Freeform 21"/>
          <xdr:cNvSpPr/>
        </xdr:nvSpPr>
        <xdr:spPr>
          <a:xfrm>
            <a:off x="514350" y="12696825"/>
            <a:ext cx="7448550" cy="2257425"/>
          </a:xfrm>
          <a:custGeom>
            <a:avLst/>
            <a:gdLst>
              <a:gd name="connsiteX0" fmla="*/ 0 w 7448550"/>
              <a:gd name="connsiteY0" fmla="*/ 1857375 h 2257425"/>
              <a:gd name="connsiteX1" fmla="*/ 2552700 w 7448550"/>
              <a:gd name="connsiteY1" fmla="*/ 1857375 h 2257425"/>
              <a:gd name="connsiteX2" fmla="*/ 2543175 w 7448550"/>
              <a:gd name="connsiteY2" fmla="*/ 0 h 2257425"/>
              <a:gd name="connsiteX3" fmla="*/ 4419600 w 7448550"/>
              <a:gd name="connsiteY3" fmla="*/ 0 h 2257425"/>
              <a:gd name="connsiteX4" fmla="*/ 4429125 w 7448550"/>
              <a:gd name="connsiteY4" fmla="*/ 1533525 h 2257425"/>
              <a:gd name="connsiteX5" fmla="*/ 7448550 w 7448550"/>
              <a:gd name="connsiteY5" fmla="*/ 1533525 h 2257425"/>
              <a:gd name="connsiteX6" fmla="*/ 7448550 w 7448550"/>
              <a:gd name="connsiteY6" fmla="*/ 2257425 h 2257425"/>
              <a:gd name="connsiteX7" fmla="*/ 0 w 7448550"/>
              <a:gd name="connsiteY7" fmla="*/ 2257425 h 2257425"/>
              <a:gd name="connsiteX8" fmla="*/ 0 w 7448550"/>
              <a:gd name="connsiteY8" fmla="*/ 1857375 h 22574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448550" h="2257425">
                <a:moveTo>
                  <a:pt x="0" y="1857375"/>
                </a:moveTo>
                <a:lnTo>
                  <a:pt x="2552700" y="1857375"/>
                </a:lnTo>
                <a:lnTo>
                  <a:pt x="2543175" y="0"/>
                </a:lnTo>
                <a:lnTo>
                  <a:pt x="4419600" y="0"/>
                </a:lnTo>
                <a:lnTo>
                  <a:pt x="4429125" y="1533525"/>
                </a:lnTo>
                <a:lnTo>
                  <a:pt x="7448550" y="1533525"/>
                </a:lnTo>
                <a:lnTo>
                  <a:pt x="7448550" y="2257425"/>
                </a:lnTo>
                <a:lnTo>
                  <a:pt x="0" y="2257425"/>
                </a:lnTo>
                <a:lnTo>
                  <a:pt x="0" y="1857375"/>
                </a:lnTo>
                <a:close/>
              </a:path>
            </a:pathLst>
          </a:cu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2</xdr:col>
      <xdr:colOff>533400</xdr:colOff>
      <xdr:row>1</xdr:row>
      <xdr:rowOff>19050</xdr:rowOff>
    </xdr:from>
    <xdr:to>
      <xdr:col>16</xdr:col>
      <xdr:colOff>285750</xdr:colOff>
      <xdr:row>78</xdr:row>
      <xdr:rowOff>76200</xdr:rowOff>
    </xdr:to>
    <xdr:grpSp>
      <xdr:nvGrpSpPr>
        <xdr:cNvPr id="15" name="Group 14"/>
        <xdr:cNvGrpSpPr/>
      </xdr:nvGrpSpPr>
      <xdr:grpSpPr>
        <a:xfrm>
          <a:off x="1752600" y="209550"/>
          <a:ext cx="8286750" cy="14725650"/>
          <a:chOff x="1752600" y="209550"/>
          <a:chExt cx="8286750" cy="14725650"/>
        </a:xfrm>
      </xdr:grpSpPr>
      <xdr:sp macro="" textlink="">
        <xdr:nvSpPr>
          <xdr:cNvPr id="7" name="Rectangle 6"/>
          <xdr:cNvSpPr/>
        </xdr:nvSpPr>
        <xdr:spPr>
          <a:xfrm>
            <a:off x="1762125" y="1228725"/>
            <a:ext cx="600075" cy="1600200"/>
          </a:xfrm>
          <a:prstGeom prst="rect">
            <a:avLst/>
          </a:prstGeom>
          <a:solidFill>
            <a:schemeClr val="bg1"/>
          </a:solid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Rectangle 7"/>
          <xdr:cNvSpPr/>
        </xdr:nvSpPr>
        <xdr:spPr>
          <a:xfrm>
            <a:off x="1752600" y="4162425"/>
            <a:ext cx="600075" cy="1600200"/>
          </a:xfrm>
          <a:prstGeom prst="rect">
            <a:avLst/>
          </a:prstGeom>
          <a:solidFill>
            <a:schemeClr val="bg1"/>
          </a:solid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 name="Rectangle 8"/>
          <xdr:cNvSpPr/>
        </xdr:nvSpPr>
        <xdr:spPr>
          <a:xfrm>
            <a:off x="1752600" y="7191375"/>
            <a:ext cx="600075" cy="1676400"/>
          </a:xfrm>
          <a:prstGeom prst="rect">
            <a:avLst/>
          </a:prstGeom>
          <a:solidFill>
            <a:schemeClr val="bg1"/>
          </a:solid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 name="Rectangle 9"/>
          <xdr:cNvSpPr/>
        </xdr:nvSpPr>
        <xdr:spPr>
          <a:xfrm>
            <a:off x="2505075" y="7191374"/>
            <a:ext cx="600075" cy="1666875"/>
          </a:xfrm>
          <a:prstGeom prst="rect">
            <a:avLst/>
          </a:prstGeom>
          <a:solidFill>
            <a:schemeClr val="bg1"/>
          </a:solid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Rectangle 10"/>
          <xdr:cNvSpPr/>
        </xdr:nvSpPr>
        <xdr:spPr>
          <a:xfrm>
            <a:off x="3981450" y="7191375"/>
            <a:ext cx="600075" cy="1657350"/>
          </a:xfrm>
          <a:prstGeom prst="rect">
            <a:avLst/>
          </a:prstGeom>
          <a:solidFill>
            <a:schemeClr val="bg1"/>
          </a:solid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 name="Rectangle 11"/>
          <xdr:cNvSpPr/>
        </xdr:nvSpPr>
        <xdr:spPr>
          <a:xfrm>
            <a:off x="3914775" y="10296525"/>
            <a:ext cx="600075" cy="1600200"/>
          </a:xfrm>
          <a:prstGeom prst="rect">
            <a:avLst/>
          </a:prstGeom>
          <a:solidFill>
            <a:schemeClr val="bg1"/>
          </a:solid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3" name="Rectangle 12"/>
          <xdr:cNvSpPr/>
        </xdr:nvSpPr>
        <xdr:spPr>
          <a:xfrm>
            <a:off x="3914775" y="13335000"/>
            <a:ext cx="600075" cy="1600200"/>
          </a:xfrm>
          <a:prstGeom prst="rect">
            <a:avLst/>
          </a:prstGeom>
          <a:solidFill>
            <a:schemeClr val="bg1"/>
          </a:solid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 name="Rectangle 13"/>
          <xdr:cNvSpPr/>
        </xdr:nvSpPr>
        <xdr:spPr>
          <a:xfrm>
            <a:off x="9944100" y="209550"/>
            <a:ext cx="95250" cy="266700"/>
          </a:xfrm>
          <a:prstGeom prst="rect">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0</xdr:col>
      <xdr:colOff>161925</xdr:colOff>
      <xdr:row>16</xdr:row>
      <xdr:rowOff>19050</xdr:rowOff>
    </xdr:from>
    <xdr:to>
      <xdr:col>15</xdr:col>
      <xdr:colOff>123825</xdr:colOff>
      <xdr:row>31</xdr:row>
      <xdr:rowOff>9526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161925</xdr:colOff>
      <xdr:row>0</xdr:row>
      <xdr:rowOff>114300</xdr:rowOff>
    </xdr:from>
    <xdr:to>
      <xdr:col>15</xdr:col>
      <xdr:colOff>123825</xdr:colOff>
      <xdr:row>15</xdr:row>
      <xdr:rowOff>114301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161925</xdr:colOff>
      <xdr:row>31</xdr:row>
      <xdr:rowOff>161924</xdr:rowOff>
    </xdr:from>
    <xdr:to>
      <xdr:col>15</xdr:col>
      <xdr:colOff>123825</xdr:colOff>
      <xdr:row>47</xdr:row>
      <xdr:rowOff>57149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48</xdr:row>
      <xdr:rowOff>9525</xdr:rowOff>
    </xdr:from>
    <xdr:to>
      <xdr:col>15</xdr:col>
      <xdr:colOff>114300</xdr:colOff>
      <xdr:row>63</xdr:row>
      <xdr:rowOff>19050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63</xdr:row>
      <xdr:rowOff>180975</xdr:rowOff>
    </xdr:from>
    <xdr:to>
      <xdr:col>15</xdr:col>
      <xdr:colOff>114300</xdr:colOff>
      <xdr:row>79</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4.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5"/>
  <sheetViews>
    <sheetView tabSelected="1" workbookViewId="0"/>
  </sheetViews>
  <sheetFormatPr defaultColWidth="9.140625" defaultRowHeight="12.75" x14ac:dyDescent="0.2"/>
  <cols>
    <col min="1" max="1" width="9.140625" style="52" customWidth="1"/>
    <col min="2" max="2" width="15.42578125" style="52" customWidth="1"/>
    <col min="3" max="3" width="38.28515625" style="52" customWidth="1"/>
    <col min="4" max="4" width="43.7109375" style="52" customWidth="1"/>
    <col min="5" max="16384" width="9.140625" style="52"/>
  </cols>
  <sheetData>
    <row r="1" spans="2:4" ht="26.25" x14ac:dyDescent="0.4">
      <c r="B1" s="61" t="s">
        <v>83</v>
      </c>
      <c r="C1" s="60"/>
      <c r="D1" s="59" t="s">
        <v>96</v>
      </c>
    </row>
    <row r="3" spans="2:4" ht="18.75" x14ac:dyDescent="0.3">
      <c r="C3" s="58" t="s">
        <v>67</v>
      </c>
    </row>
    <row r="4" spans="2:4" ht="18.75" x14ac:dyDescent="0.3">
      <c r="C4" s="58" t="s">
        <v>66</v>
      </c>
    </row>
    <row r="5" spans="2:4" ht="18.75" x14ac:dyDescent="0.3">
      <c r="B5" s="58"/>
    </row>
    <row r="6" spans="2:4" ht="15.75" x14ac:dyDescent="0.2">
      <c r="B6" s="56" t="s">
        <v>65</v>
      </c>
      <c r="C6" s="106" t="s">
        <v>64</v>
      </c>
      <c r="D6" s="106"/>
    </row>
    <row r="7" spans="2:4" ht="18.75" x14ac:dyDescent="0.2">
      <c r="B7" s="56" t="s">
        <v>63</v>
      </c>
      <c r="C7" s="107" t="s">
        <v>95</v>
      </c>
      <c r="D7" s="107"/>
    </row>
    <row r="8" spans="2:4" ht="15.75" x14ac:dyDescent="0.2">
      <c r="B8" s="56" t="s">
        <v>62</v>
      </c>
      <c r="C8" s="108" t="s">
        <v>94</v>
      </c>
      <c r="D8" s="109"/>
    </row>
    <row r="9" spans="2:4" ht="15.75" x14ac:dyDescent="0.2">
      <c r="B9" s="106" t="s">
        <v>61</v>
      </c>
      <c r="C9" s="56" t="s">
        <v>68</v>
      </c>
      <c r="D9" s="56" t="s">
        <v>69</v>
      </c>
    </row>
    <row r="10" spans="2:4" ht="15.75" x14ac:dyDescent="0.2">
      <c r="B10" s="106"/>
      <c r="C10" s="57" t="s">
        <v>84</v>
      </c>
      <c r="D10" s="57"/>
    </row>
    <row r="11" spans="2:4" ht="15.75" x14ac:dyDescent="0.2">
      <c r="B11" s="106"/>
      <c r="C11" s="57"/>
      <c r="D11" s="57" t="s">
        <v>85</v>
      </c>
    </row>
    <row r="12" spans="2:4" ht="51" customHeight="1" x14ac:dyDescent="0.2">
      <c r="B12" s="56" t="s">
        <v>60</v>
      </c>
      <c r="C12" s="106" t="s">
        <v>87</v>
      </c>
      <c r="D12" s="106"/>
    </row>
    <row r="13" spans="2:4" s="53" customFormat="1" ht="37.5" customHeight="1" x14ac:dyDescent="0.2">
      <c r="B13" s="56" t="s">
        <v>59</v>
      </c>
      <c r="C13" s="106" t="s">
        <v>86</v>
      </c>
      <c r="D13" s="106"/>
    </row>
    <row r="14" spans="2:4" s="53" customFormat="1" ht="84" customHeight="1" x14ac:dyDescent="0.2">
      <c r="B14" s="55" t="s">
        <v>58</v>
      </c>
      <c r="C14" s="106" t="s">
        <v>57</v>
      </c>
      <c r="D14" s="106"/>
    </row>
    <row r="15" spans="2:4" s="53" customFormat="1" ht="36.75" customHeight="1" x14ac:dyDescent="0.2">
      <c r="B15" s="54" t="s">
        <v>56</v>
      </c>
      <c r="C15" s="106" t="s">
        <v>55</v>
      </c>
      <c r="D15" s="106"/>
    </row>
  </sheetData>
  <mergeCells count="8">
    <mergeCell ref="B9:B11"/>
    <mergeCell ref="C14:D14"/>
    <mergeCell ref="C15:D15"/>
    <mergeCell ref="C12:D12"/>
    <mergeCell ref="C13:D13"/>
    <mergeCell ref="C6:D6"/>
    <mergeCell ref="C7:D7"/>
    <mergeCell ref="C8:D8"/>
  </mergeCells>
  <pageMargins left="0.75" right="0.75" top="1" bottom="1"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cols>
    <col min="3" max="4" width="14.140625" customWidth="1"/>
  </cols>
  <sheetData/>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8"/>
  <sheetViews>
    <sheetView workbookViewId="0"/>
  </sheetViews>
  <sheetFormatPr defaultRowHeight="15" x14ac:dyDescent="0.25"/>
  <cols>
    <col min="1" max="1" width="16.85546875" customWidth="1"/>
    <col min="2" max="2" width="18.7109375" customWidth="1"/>
    <col min="3" max="9" width="16.85546875" customWidth="1"/>
  </cols>
  <sheetData>
    <row r="1" spans="1:7" ht="16.5" thickBot="1" x14ac:dyDescent="0.3">
      <c r="A1" s="105" t="s">
        <v>32</v>
      </c>
      <c r="B1" s="86" t="s">
        <v>89</v>
      </c>
      <c r="C1" s="97" t="s">
        <v>88</v>
      </c>
      <c r="D1" s="86" t="s">
        <v>70</v>
      </c>
      <c r="E1" s="85" t="s">
        <v>80</v>
      </c>
    </row>
    <row r="2" spans="1:7" x14ac:dyDescent="0.25">
      <c r="A2" s="121">
        <v>0</v>
      </c>
      <c r="B2" s="78" t="s">
        <v>6</v>
      </c>
      <c r="C2" s="98">
        <v>7</v>
      </c>
      <c r="D2" s="79">
        <f t="shared" ref="D2:D10" si="0">VLOOKUP($C2,$A$41:$C$56,2)</f>
        <v>6489.6</v>
      </c>
      <c r="E2" s="79">
        <f t="shared" ref="E2:E10" si="1">VLOOKUP($C2,$A$41:$C$56,3)</f>
        <v>1081.5999999999999</v>
      </c>
    </row>
    <row r="3" spans="1:7" x14ac:dyDescent="0.25">
      <c r="A3" s="122"/>
      <c r="B3" s="95" t="s">
        <v>7</v>
      </c>
      <c r="C3" s="99">
        <v>7</v>
      </c>
      <c r="D3" s="80">
        <f t="shared" si="0"/>
        <v>6489.6</v>
      </c>
      <c r="E3" s="80">
        <f t="shared" si="1"/>
        <v>1081.5999999999999</v>
      </c>
    </row>
    <row r="4" spans="1:7" ht="15.75" thickBot="1" x14ac:dyDescent="0.3">
      <c r="A4" s="123"/>
      <c r="B4" s="96" t="s">
        <v>90</v>
      </c>
      <c r="C4" s="100">
        <v>7</v>
      </c>
      <c r="D4" s="81">
        <f t="shared" si="0"/>
        <v>6489.6</v>
      </c>
      <c r="E4" s="81">
        <f t="shared" si="1"/>
        <v>1081.5999999999999</v>
      </c>
    </row>
    <row r="5" spans="1:7" x14ac:dyDescent="0.25">
      <c r="A5" s="121">
        <v>1</v>
      </c>
      <c r="B5" s="78" t="s">
        <v>6</v>
      </c>
      <c r="C5" s="98">
        <v>5</v>
      </c>
      <c r="D5" s="79">
        <f t="shared" si="0"/>
        <v>6489.6</v>
      </c>
      <c r="E5" s="79">
        <f t="shared" si="1"/>
        <v>499.2</v>
      </c>
    </row>
    <row r="6" spans="1:7" x14ac:dyDescent="0.25">
      <c r="A6" s="122"/>
      <c r="B6" s="95" t="s">
        <v>7</v>
      </c>
      <c r="C6" s="99">
        <v>9</v>
      </c>
      <c r="D6" s="80">
        <f t="shared" si="0"/>
        <v>7987.2</v>
      </c>
      <c r="E6" s="80">
        <f t="shared" si="1"/>
        <v>499.2</v>
      </c>
    </row>
    <row r="7" spans="1:7" ht="15.75" thickBot="1" x14ac:dyDescent="0.3">
      <c r="A7" s="123"/>
      <c r="B7" s="96" t="s">
        <v>90</v>
      </c>
      <c r="C7" s="100">
        <v>6</v>
      </c>
      <c r="D7" s="81">
        <f t="shared" si="0"/>
        <v>6988.8</v>
      </c>
      <c r="E7" s="81">
        <f t="shared" si="1"/>
        <v>499.2</v>
      </c>
    </row>
    <row r="8" spans="1:7" x14ac:dyDescent="0.25">
      <c r="A8" s="121">
        <v>2</v>
      </c>
      <c r="B8" s="78" t="s">
        <v>6</v>
      </c>
      <c r="C8" s="98">
        <v>11</v>
      </c>
      <c r="D8" s="79">
        <f t="shared" si="0"/>
        <v>7987.2</v>
      </c>
      <c r="E8" s="79">
        <f t="shared" si="1"/>
        <v>1331.2</v>
      </c>
    </row>
    <row r="9" spans="1:7" x14ac:dyDescent="0.25">
      <c r="A9" s="122"/>
      <c r="B9" s="95" t="s">
        <v>7</v>
      </c>
      <c r="C9" s="99">
        <v>11</v>
      </c>
      <c r="D9" s="80">
        <f t="shared" si="0"/>
        <v>7987.2</v>
      </c>
      <c r="E9" s="80">
        <f t="shared" si="1"/>
        <v>1331.2</v>
      </c>
    </row>
    <row r="10" spans="1:7" ht="15.75" thickBot="1" x14ac:dyDescent="0.3">
      <c r="A10" s="123"/>
      <c r="B10" s="96" t="s">
        <v>90</v>
      </c>
      <c r="C10" s="100">
        <v>11</v>
      </c>
      <c r="D10" s="81">
        <f t="shared" si="0"/>
        <v>7987.2</v>
      </c>
      <c r="E10" s="81">
        <f t="shared" si="1"/>
        <v>1331.2</v>
      </c>
    </row>
    <row r="11" spans="1:7" ht="15.75" thickBot="1" x14ac:dyDescent="0.3"/>
    <row r="12" spans="1:7" ht="16.5" thickBot="1" x14ac:dyDescent="0.3">
      <c r="A12" s="82" t="s">
        <v>0</v>
      </c>
      <c r="B12" s="83" t="s">
        <v>6</v>
      </c>
      <c r="C12" s="83" t="s">
        <v>7</v>
      </c>
      <c r="D12" s="83" t="s">
        <v>81</v>
      </c>
      <c r="E12" s="84" t="s">
        <v>82</v>
      </c>
      <c r="F12" s="83" t="s">
        <v>4</v>
      </c>
      <c r="G12" s="84" t="s">
        <v>5</v>
      </c>
    </row>
    <row r="13" spans="1:7" x14ac:dyDescent="0.25">
      <c r="A13" s="90" t="s">
        <v>1</v>
      </c>
      <c r="B13" s="91">
        <v>5925</v>
      </c>
      <c r="C13" s="91">
        <v>7250</v>
      </c>
      <c r="D13" s="92">
        <v>-10</v>
      </c>
      <c r="E13" s="93">
        <v>-10</v>
      </c>
      <c r="F13" s="91">
        <f>(B13+C13)/2</f>
        <v>6587.5</v>
      </c>
      <c r="G13" s="94">
        <f>C13-B13</f>
        <v>1325</v>
      </c>
    </row>
    <row r="14" spans="1:7" x14ac:dyDescent="0.25">
      <c r="A14" s="20" t="s">
        <v>31</v>
      </c>
      <c r="B14" s="19">
        <v>6000</v>
      </c>
      <c r="C14" s="19">
        <v>8500</v>
      </c>
      <c r="D14" s="73">
        <v>-28.7</v>
      </c>
      <c r="E14" s="87">
        <v>-23.7</v>
      </c>
      <c r="F14" s="19">
        <f>(B14+C14)/2</f>
        <v>7250</v>
      </c>
      <c r="G14" s="21">
        <f>C14-B14</f>
        <v>2500</v>
      </c>
    </row>
    <row r="15" spans="1:7" ht="15.75" thickBot="1" x14ac:dyDescent="0.3">
      <c r="A15" s="22" t="s">
        <v>18</v>
      </c>
      <c r="B15" s="23">
        <v>7200</v>
      </c>
      <c r="C15" s="23">
        <v>10200</v>
      </c>
      <c r="D15" s="88">
        <v>-28.7</v>
      </c>
      <c r="E15" s="89">
        <v>-28.7</v>
      </c>
      <c r="F15" s="23">
        <f>(B15+C15)/2</f>
        <v>8700</v>
      </c>
      <c r="G15" s="24">
        <f>C15-B15</f>
        <v>3000</v>
      </c>
    </row>
    <row r="17" spans="1:9" ht="32.25" hidden="1" thickBot="1" x14ac:dyDescent="0.3">
      <c r="A17" s="12" t="s">
        <v>30</v>
      </c>
      <c r="B17" s="13" t="s">
        <v>0</v>
      </c>
      <c r="C17" s="13" t="s">
        <v>34</v>
      </c>
      <c r="D17" s="13" t="s">
        <v>35</v>
      </c>
      <c r="E17" s="13" t="s">
        <v>48</v>
      </c>
      <c r="G17" s="25"/>
      <c r="H17" s="48"/>
      <c r="I17" s="48"/>
    </row>
    <row r="18" spans="1:9" hidden="1" x14ac:dyDescent="0.25">
      <c r="A18" s="3" t="s">
        <v>26</v>
      </c>
      <c r="B18" s="116" t="s">
        <v>1</v>
      </c>
      <c r="C18" s="4">
        <v>6240</v>
      </c>
      <c r="D18" s="14">
        <v>6880</v>
      </c>
      <c r="E18" s="62"/>
      <c r="F18" s="68" t="b">
        <v>1</v>
      </c>
      <c r="G18" s="74"/>
      <c r="H18" s="48"/>
      <c r="I18" s="48"/>
    </row>
    <row r="19" spans="1:9" hidden="1" x14ac:dyDescent="0.25">
      <c r="A19" s="5" t="s">
        <v>27</v>
      </c>
      <c r="B19" s="117"/>
      <c r="C19" s="2">
        <v>6190</v>
      </c>
      <c r="D19" s="15">
        <v>7100</v>
      </c>
      <c r="E19" s="63"/>
      <c r="F19" s="68" t="b">
        <v>1</v>
      </c>
      <c r="G19" s="74"/>
      <c r="H19" s="48"/>
      <c r="I19" s="48"/>
    </row>
    <row r="20" spans="1:9" hidden="1" x14ac:dyDescent="0.25">
      <c r="A20" s="5" t="s">
        <v>28</v>
      </c>
      <c r="B20" s="117"/>
      <c r="C20" s="2">
        <v>6270</v>
      </c>
      <c r="D20" s="15">
        <v>7140</v>
      </c>
      <c r="E20" s="63"/>
      <c r="F20" s="68" t="b">
        <v>1</v>
      </c>
      <c r="G20" s="74"/>
      <c r="H20" s="48"/>
      <c r="I20" s="48"/>
    </row>
    <row r="21" spans="1:9" ht="15.75" hidden="1" thickBot="1" x14ac:dyDescent="0.3">
      <c r="A21" s="6" t="s">
        <v>29</v>
      </c>
      <c r="B21" s="118"/>
      <c r="C21" s="7">
        <v>6180</v>
      </c>
      <c r="D21" s="16">
        <v>7175</v>
      </c>
      <c r="E21" s="64"/>
      <c r="F21" s="69" t="b">
        <v>0</v>
      </c>
      <c r="G21" s="74"/>
      <c r="H21" s="48"/>
      <c r="I21" s="48"/>
    </row>
    <row r="22" spans="1:9" hidden="1" x14ac:dyDescent="0.25">
      <c r="A22" s="3" t="s">
        <v>26</v>
      </c>
      <c r="B22" s="116" t="s">
        <v>2</v>
      </c>
      <c r="C22" s="4">
        <v>6910</v>
      </c>
      <c r="D22" s="14">
        <v>7420</v>
      </c>
      <c r="E22" s="62"/>
      <c r="F22" s="69" t="b">
        <v>1</v>
      </c>
      <c r="G22" s="74"/>
      <c r="H22" s="48"/>
      <c r="I22" s="48"/>
    </row>
    <row r="23" spans="1:9" ht="15.75" hidden="1" thickBot="1" x14ac:dyDescent="0.3">
      <c r="A23" s="6" t="s">
        <v>27</v>
      </c>
      <c r="B23" s="118"/>
      <c r="C23" s="7">
        <v>6995</v>
      </c>
      <c r="D23" s="17">
        <v>7515</v>
      </c>
      <c r="E23" s="64"/>
      <c r="F23" s="69" t="b">
        <v>1</v>
      </c>
      <c r="G23" s="74"/>
      <c r="H23" s="48"/>
      <c r="I23" s="48"/>
    </row>
    <row r="24" spans="1:9" ht="15.75" hidden="1" thickBot="1" x14ac:dyDescent="0.3">
      <c r="A24" s="8" t="s">
        <v>26</v>
      </c>
      <c r="B24" s="9" t="s">
        <v>3</v>
      </c>
      <c r="C24" s="10">
        <v>8050</v>
      </c>
      <c r="D24" s="18">
        <v>8570</v>
      </c>
      <c r="E24" s="65"/>
      <c r="F24" s="69" t="b">
        <v>1</v>
      </c>
      <c r="G24" s="74"/>
      <c r="H24" s="48"/>
      <c r="I24" s="48"/>
    </row>
    <row r="25" spans="1:9" ht="15.75" hidden="1" thickBot="1" x14ac:dyDescent="0.3">
      <c r="E25" s="11"/>
      <c r="F25" s="49"/>
      <c r="G25" s="48"/>
      <c r="H25" s="48"/>
      <c r="I25" s="48"/>
    </row>
    <row r="26" spans="1:9" ht="32.25" hidden="1" thickBot="1" x14ac:dyDescent="0.3">
      <c r="A26" s="12" t="s">
        <v>33</v>
      </c>
      <c r="B26" s="13" t="s">
        <v>0</v>
      </c>
      <c r="C26" s="13" t="s">
        <v>34</v>
      </c>
      <c r="D26" s="13" t="s">
        <v>35</v>
      </c>
      <c r="E26" s="13" t="s">
        <v>48</v>
      </c>
      <c r="F26" s="49"/>
      <c r="G26" s="25"/>
      <c r="H26" s="48"/>
      <c r="I26" s="48"/>
    </row>
    <row r="27" spans="1:9" ht="15.75" hidden="1" thickBot="1" x14ac:dyDescent="0.3">
      <c r="A27" s="8" t="s">
        <v>26</v>
      </c>
      <c r="B27" s="26" t="s">
        <v>1</v>
      </c>
      <c r="C27" s="9">
        <v>6115</v>
      </c>
      <c r="D27" s="27">
        <v>6995</v>
      </c>
      <c r="E27" s="65"/>
      <c r="F27" s="66" t="b">
        <v>0</v>
      </c>
      <c r="G27" s="74"/>
      <c r="H27" s="48"/>
      <c r="I27" s="48"/>
    </row>
    <row r="28" spans="1:9" hidden="1" x14ac:dyDescent="0.25">
      <c r="A28" s="3" t="s">
        <v>26</v>
      </c>
      <c r="B28" s="124" t="s">
        <v>2</v>
      </c>
      <c r="C28" s="4">
        <v>6512</v>
      </c>
      <c r="D28" s="14">
        <v>7678</v>
      </c>
      <c r="E28" s="62"/>
      <c r="F28" s="67" t="b">
        <v>0</v>
      </c>
      <c r="G28" s="74"/>
      <c r="H28" s="75"/>
      <c r="I28" s="76"/>
    </row>
    <row r="29" spans="1:9" hidden="1" x14ac:dyDescent="0.25">
      <c r="A29" s="5" t="s">
        <v>27</v>
      </c>
      <c r="B29" s="125"/>
      <c r="C29" s="2">
        <v>6272</v>
      </c>
      <c r="D29" s="15">
        <v>8023</v>
      </c>
      <c r="E29" s="63"/>
      <c r="F29" s="67" t="b">
        <v>0</v>
      </c>
      <c r="G29" s="74"/>
      <c r="H29" s="75"/>
      <c r="I29" s="76"/>
    </row>
    <row r="30" spans="1:9" hidden="1" x14ac:dyDescent="0.25">
      <c r="A30" s="5" t="s">
        <v>28</v>
      </c>
      <c r="B30" s="125"/>
      <c r="C30" s="2">
        <v>6466</v>
      </c>
      <c r="D30" s="15">
        <v>7899</v>
      </c>
      <c r="E30" s="63"/>
      <c r="F30" s="66" t="b">
        <v>0</v>
      </c>
      <c r="G30" s="74"/>
      <c r="H30" s="48"/>
      <c r="I30" s="48"/>
    </row>
    <row r="31" spans="1:9" ht="15.75" hidden="1" thickBot="1" x14ac:dyDescent="0.3">
      <c r="A31" s="6" t="s">
        <v>29</v>
      </c>
      <c r="B31" s="126"/>
      <c r="C31" s="7">
        <v>6825</v>
      </c>
      <c r="D31" s="17">
        <v>7839</v>
      </c>
      <c r="E31" s="64"/>
      <c r="F31" s="67" t="b">
        <v>0</v>
      </c>
      <c r="G31" s="74"/>
      <c r="H31" s="77"/>
      <c r="I31" s="75"/>
    </row>
    <row r="32" spans="1:9" ht="15.75" hidden="1" thickBot="1" x14ac:dyDescent="0.3">
      <c r="A32" s="8" t="s">
        <v>26</v>
      </c>
      <c r="B32" s="9" t="s">
        <v>3</v>
      </c>
      <c r="C32" s="10">
        <v>8294</v>
      </c>
      <c r="D32" s="18">
        <v>9230</v>
      </c>
      <c r="E32" s="65"/>
      <c r="F32" s="66" t="b">
        <v>0</v>
      </c>
      <c r="G32" s="74"/>
      <c r="H32" s="48"/>
      <c r="I32" s="48"/>
    </row>
    <row r="33" spans="1:9" ht="15.75" hidden="1" thickBot="1" x14ac:dyDescent="0.3">
      <c r="A33" s="44"/>
      <c r="B33" s="45"/>
      <c r="C33" s="46"/>
      <c r="D33" s="46"/>
      <c r="E33" s="11"/>
      <c r="F33" s="50"/>
      <c r="G33" s="46"/>
      <c r="H33" s="48"/>
      <c r="I33" s="48"/>
    </row>
    <row r="34" spans="1:9" ht="32.25" hidden="1" thickBot="1" x14ac:dyDescent="0.3">
      <c r="A34" s="12" t="s">
        <v>42</v>
      </c>
      <c r="B34" s="13" t="s">
        <v>0</v>
      </c>
      <c r="C34" s="13" t="s">
        <v>34</v>
      </c>
      <c r="D34" s="13" t="s">
        <v>35</v>
      </c>
      <c r="E34" s="13" t="s">
        <v>48</v>
      </c>
      <c r="F34" s="51"/>
      <c r="G34" s="25"/>
      <c r="H34" s="25"/>
      <c r="I34" s="25"/>
    </row>
    <row r="35" spans="1:9" ht="15.75" hidden="1" thickBot="1" x14ac:dyDescent="0.3">
      <c r="A35" s="8" t="s">
        <v>52</v>
      </c>
      <c r="B35" s="26" t="s">
        <v>43</v>
      </c>
      <c r="C35" s="9">
        <f>6550-200</f>
        <v>6350</v>
      </c>
      <c r="D35" s="27">
        <f>6550+200</f>
        <v>6750</v>
      </c>
      <c r="E35" s="65"/>
      <c r="F35" s="66" t="b">
        <v>1</v>
      </c>
      <c r="G35" s="74"/>
      <c r="H35" s="74"/>
      <c r="I35" s="74"/>
    </row>
    <row r="36" spans="1:9" ht="15.75" hidden="1" thickBot="1" x14ac:dyDescent="0.3">
      <c r="A36" s="8" t="s">
        <v>54</v>
      </c>
      <c r="B36" s="47" t="s">
        <v>44</v>
      </c>
      <c r="C36" s="9">
        <f>7650-200</f>
        <v>7450</v>
      </c>
      <c r="D36" s="27">
        <f>7650+200</f>
        <v>7850</v>
      </c>
      <c r="E36" s="65"/>
      <c r="F36" s="67" t="b">
        <v>0</v>
      </c>
      <c r="G36" s="74"/>
      <c r="H36" s="74"/>
      <c r="I36" s="74"/>
    </row>
    <row r="37" spans="1:9" hidden="1" x14ac:dyDescent="0.25">
      <c r="E37" s="11"/>
      <c r="F37" s="11"/>
      <c r="G37" s="11"/>
      <c r="H37" s="11"/>
      <c r="I37" s="11"/>
    </row>
    <row r="38" spans="1:9" ht="15.75" thickBot="1" x14ac:dyDescent="0.3">
      <c r="A38" s="113" t="s">
        <v>13</v>
      </c>
      <c r="B38" s="114"/>
      <c r="C38" s="114"/>
      <c r="D38" s="114"/>
      <c r="E38" s="114"/>
      <c r="F38" s="114"/>
      <c r="G38" s="115"/>
    </row>
    <row r="39" spans="1:9" x14ac:dyDescent="0.25">
      <c r="A39" s="35"/>
      <c r="B39" s="36"/>
      <c r="C39" s="36"/>
      <c r="D39" s="37"/>
      <c r="E39" s="110" t="s">
        <v>14</v>
      </c>
      <c r="F39" s="111"/>
      <c r="G39" s="112"/>
    </row>
    <row r="40" spans="1:9" x14ac:dyDescent="0.25">
      <c r="A40" s="31" t="s">
        <v>11</v>
      </c>
      <c r="B40" s="28" t="s">
        <v>8</v>
      </c>
      <c r="C40" s="28" t="s">
        <v>12</v>
      </c>
      <c r="D40" s="38"/>
      <c r="E40" s="31" t="s">
        <v>15</v>
      </c>
      <c r="F40" s="28" t="s">
        <v>16</v>
      </c>
      <c r="G40" s="32" t="s">
        <v>17</v>
      </c>
    </row>
    <row r="41" spans="1:9" x14ac:dyDescent="0.25">
      <c r="A41" s="39">
        <v>0</v>
      </c>
      <c r="B41" s="29">
        <v>499.2</v>
      </c>
      <c r="C41" s="29">
        <v>499.2</v>
      </c>
      <c r="D41" s="40" t="s">
        <v>9</v>
      </c>
      <c r="E41" s="20">
        <f t="shared" ref="E41:E56" si="2">F$13-B41</f>
        <v>6088.3</v>
      </c>
      <c r="F41" s="19">
        <f t="shared" ref="F41:F56" si="3">F$14-B41</f>
        <v>6750.8</v>
      </c>
      <c r="G41" s="21">
        <f t="shared" ref="G41:G56" si="4">F$15-B41</f>
        <v>8200.7999999999993</v>
      </c>
    </row>
    <row r="42" spans="1:9" x14ac:dyDescent="0.25">
      <c r="A42" s="39">
        <v>1</v>
      </c>
      <c r="B42" s="29">
        <v>3494.4</v>
      </c>
      <c r="C42" s="29">
        <v>499.2</v>
      </c>
      <c r="D42" s="40" t="s">
        <v>10</v>
      </c>
      <c r="E42" s="20">
        <f t="shared" si="2"/>
        <v>3093.1</v>
      </c>
      <c r="F42" s="19">
        <f t="shared" si="3"/>
        <v>3755.6</v>
      </c>
      <c r="G42" s="21">
        <f t="shared" si="4"/>
        <v>5205.6000000000004</v>
      </c>
    </row>
    <row r="43" spans="1:9" x14ac:dyDescent="0.25">
      <c r="A43" s="39">
        <v>2</v>
      </c>
      <c r="B43" s="29">
        <v>3993.6</v>
      </c>
      <c r="C43" s="29">
        <v>499.2</v>
      </c>
      <c r="D43" s="40" t="s">
        <v>10</v>
      </c>
      <c r="E43" s="20">
        <f t="shared" si="2"/>
        <v>2593.9</v>
      </c>
      <c r="F43" s="19">
        <f t="shared" si="3"/>
        <v>3256.4</v>
      </c>
      <c r="G43" s="21">
        <f t="shared" si="4"/>
        <v>4706.3999999999996</v>
      </c>
    </row>
    <row r="44" spans="1:9" x14ac:dyDescent="0.25">
      <c r="A44" s="39">
        <v>3</v>
      </c>
      <c r="B44" s="29">
        <v>4492.8</v>
      </c>
      <c r="C44" s="29">
        <v>499.2</v>
      </c>
      <c r="D44" s="40" t="s">
        <v>9</v>
      </c>
      <c r="E44" s="20">
        <f t="shared" si="2"/>
        <v>2094.6999999999998</v>
      </c>
      <c r="F44" s="19">
        <f t="shared" si="3"/>
        <v>2757.2</v>
      </c>
      <c r="G44" s="21">
        <f t="shared" si="4"/>
        <v>4207.2</v>
      </c>
    </row>
    <row r="45" spans="1:9" x14ac:dyDescent="0.25">
      <c r="A45" s="39">
        <v>4</v>
      </c>
      <c r="B45" s="29">
        <v>3993.6</v>
      </c>
      <c r="C45" s="29">
        <v>1331.2</v>
      </c>
      <c r="D45" s="40" t="s">
        <v>10</v>
      </c>
      <c r="E45" s="20">
        <f t="shared" si="2"/>
        <v>2593.9</v>
      </c>
      <c r="F45" s="19">
        <f t="shared" si="3"/>
        <v>3256.4</v>
      </c>
      <c r="G45" s="21">
        <f t="shared" si="4"/>
        <v>4706.3999999999996</v>
      </c>
    </row>
    <row r="46" spans="1:9" x14ac:dyDescent="0.25">
      <c r="A46" s="39">
        <v>5</v>
      </c>
      <c r="B46" s="29">
        <v>6489.6</v>
      </c>
      <c r="C46" s="29">
        <v>499.2</v>
      </c>
      <c r="D46" s="40" t="s">
        <v>10</v>
      </c>
      <c r="E46" s="33">
        <f t="shared" si="2"/>
        <v>97.899999999999636</v>
      </c>
      <c r="F46" s="19">
        <f t="shared" si="3"/>
        <v>760.39999999999964</v>
      </c>
      <c r="G46" s="21">
        <f t="shared" si="4"/>
        <v>2210.3999999999996</v>
      </c>
    </row>
    <row r="47" spans="1:9" x14ac:dyDescent="0.25">
      <c r="A47" s="39">
        <v>6</v>
      </c>
      <c r="B47" s="29">
        <v>6988.8</v>
      </c>
      <c r="C47" s="29">
        <v>499.2</v>
      </c>
      <c r="D47" s="40" t="s">
        <v>10</v>
      </c>
      <c r="E47" s="20">
        <f t="shared" si="2"/>
        <v>-401.30000000000018</v>
      </c>
      <c r="F47" s="19">
        <f t="shared" si="3"/>
        <v>261.19999999999982</v>
      </c>
      <c r="G47" s="21">
        <f t="shared" si="4"/>
        <v>1711.1999999999998</v>
      </c>
    </row>
    <row r="48" spans="1:9" x14ac:dyDescent="0.25">
      <c r="A48" s="39">
        <v>7</v>
      </c>
      <c r="B48" s="29">
        <v>6489.6</v>
      </c>
      <c r="C48" s="29">
        <v>1081.5999999999999</v>
      </c>
      <c r="D48" s="40" t="s">
        <v>10</v>
      </c>
      <c r="E48" s="33">
        <f t="shared" si="2"/>
        <v>97.899999999999636</v>
      </c>
      <c r="F48" s="19">
        <f t="shared" si="3"/>
        <v>760.39999999999964</v>
      </c>
      <c r="G48" s="21">
        <f t="shared" si="4"/>
        <v>2210.3999999999996</v>
      </c>
    </row>
    <row r="49" spans="1:7" x14ac:dyDescent="0.25">
      <c r="A49" s="39">
        <v>8</v>
      </c>
      <c r="B49" s="29">
        <v>7488</v>
      </c>
      <c r="C49" s="29">
        <v>499.2</v>
      </c>
      <c r="D49" s="40" t="s">
        <v>10</v>
      </c>
      <c r="E49" s="20">
        <f t="shared" si="2"/>
        <v>-900.5</v>
      </c>
      <c r="F49" s="30">
        <f t="shared" si="3"/>
        <v>-238</v>
      </c>
      <c r="G49" s="21">
        <f t="shared" si="4"/>
        <v>1212</v>
      </c>
    </row>
    <row r="50" spans="1:7" x14ac:dyDescent="0.25">
      <c r="A50" s="39">
        <v>9</v>
      </c>
      <c r="B50" s="29">
        <v>7987.2</v>
      </c>
      <c r="C50" s="29">
        <v>499.2</v>
      </c>
      <c r="D50" s="40" t="s">
        <v>9</v>
      </c>
      <c r="E50" s="20">
        <f t="shared" si="2"/>
        <v>-1399.6999999999998</v>
      </c>
      <c r="F50" s="19">
        <f t="shared" si="3"/>
        <v>-737.19999999999982</v>
      </c>
      <c r="G50" s="21">
        <f t="shared" si="4"/>
        <v>712.80000000000018</v>
      </c>
    </row>
    <row r="51" spans="1:7" x14ac:dyDescent="0.25">
      <c r="A51" s="39">
        <v>10</v>
      </c>
      <c r="B51" s="29">
        <v>8486.4</v>
      </c>
      <c r="C51" s="29">
        <v>499.2</v>
      </c>
      <c r="D51" s="40" t="s">
        <v>10</v>
      </c>
      <c r="E51" s="20">
        <f t="shared" si="2"/>
        <v>-1898.8999999999996</v>
      </c>
      <c r="F51" s="19">
        <f t="shared" si="3"/>
        <v>-1236.3999999999996</v>
      </c>
      <c r="G51" s="34">
        <f t="shared" si="4"/>
        <v>213.60000000000036</v>
      </c>
    </row>
    <row r="52" spans="1:7" x14ac:dyDescent="0.25">
      <c r="A52" s="39">
        <v>11</v>
      </c>
      <c r="B52" s="29">
        <v>7987.2</v>
      </c>
      <c r="C52" s="29">
        <v>1331.2</v>
      </c>
      <c r="D52" s="40" t="s">
        <v>10</v>
      </c>
      <c r="E52" s="20">
        <f t="shared" si="2"/>
        <v>-1399.6999999999998</v>
      </c>
      <c r="F52" s="19">
        <f t="shared" si="3"/>
        <v>-737.19999999999982</v>
      </c>
      <c r="G52" s="21">
        <f t="shared" si="4"/>
        <v>712.80000000000018</v>
      </c>
    </row>
    <row r="53" spans="1:7" x14ac:dyDescent="0.25">
      <c r="A53" s="39">
        <v>12</v>
      </c>
      <c r="B53" s="29">
        <v>8985.6</v>
      </c>
      <c r="C53" s="29">
        <v>499.2</v>
      </c>
      <c r="D53" s="40" t="s">
        <v>10</v>
      </c>
      <c r="E53" s="20">
        <f t="shared" si="2"/>
        <v>-2398.1000000000004</v>
      </c>
      <c r="F53" s="19">
        <f t="shared" si="3"/>
        <v>-1735.6000000000004</v>
      </c>
      <c r="G53" s="21">
        <f t="shared" si="4"/>
        <v>-285.60000000000036</v>
      </c>
    </row>
    <row r="54" spans="1:7" x14ac:dyDescent="0.25">
      <c r="A54" s="39">
        <v>13</v>
      </c>
      <c r="B54" s="29">
        <v>9484.7999999999993</v>
      </c>
      <c r="C54" s="29">
        <v>499.2</v>
      </c>
      <c r="D54" s="40" t="s">
        <v>10</v>
      </c>
      <c r="E54" s="20">
        <f t="shared" si="2"/>
        <v>-2897.2999999999993</v>
      </c>
      <c r="F54" s="19">
        <f t="shared" si="3"/>
        <v>-2234.7999999999993</v>
      </c>
      <c r="G54" s="21">
        <f t="shared" si="4"/>
        <v>-784.79999999999927</v>
      </c>
    </row>
    <row r="55" spans="1:7" x14ac:dyDescent="0.25">
      <c r="A55" s="39">
        <v>14</v>
      </c>
      <c r="B55" s="29">
        <v>9984</v>
      </c>
      <c r="C55" s="29">
        <v>499.2</v>
      </c>
      <c r="D55" s="40" t="s">
        <v>10</v>
      </c>
      <c r="E55" s="20">
        <f t="shared" si="2"/>
        <v>-3396.5</v>
      </c>
      <c r="F55" s="19">
        <f t="shared" si="3"/>
        <v>-2734</v>
      </c>
      <c r="G55" s="21">
        <f t="shared" si="4"/>
        <v>-1284</v>
      </c>
    </row>
    <row r="56" spans="1:7" ht="15.75" thickBot="1" x14ac:dyDescent="0.3">
      <c r="A56" s="41">
        <v>15</v>
      </c>
      <c r="B56" s="42">
        <v>9484.7999999999993</v>
      </c>
      <c r="C56" s="42">
        <v>1354.97</v>
      </c>
      <c r="D56" s="43" t="s">
        <v>10</v>
      </c>
      <c r="E56" s="22">
        <f t="shared" si="2"/>
        <v>-2897.2999999999993</v>
      </c>
      <c r="F56" s="23">
        <f t="shared" si="3"/>
        <v>-2234.7999999999993</v>
      </c>
      <c r="G56" s="24">
        <f t="shared" si="4"/>
        <v>-784.79999999999927</v>
      </c>
    </row>
    <row r="57" spans="1:7" ht="15.75" thickBot="1" x14ac:dyDescent="0.3">
      <c r="G57" s="1"/>
    </row>
    <row r="58" spans="1:7" ht="15.75" thickBot="1" x14ac:dyDescent="0.3">
      <c r="A58" s="119" t="s">
        <v>93</v>
      </c>
      <c r="B58" s="120"/>
      <c r="C58" s="103" t="b">
        <v>0</v>
      </c>
    </row>
    <row r="59" spans="1:7" x14ac:dyDescent="0.25">
      <c r="A59" s="101"/>
      <c r="B59" s="102"/>
      <c r="C59" s="51"/>
    </row>
    <row r="60" spans="1:7" x14ac:dyDescent="0.25">
      <c r="A60" s="31" t="s">
        <v>91</v>
      </c>
      <c r="B60" s="38" t="s">
        <v>92</v>
      </c>
      <c r="C60" s="51"/>
    </row>
    <row r="61" spans="1:7" x14ac:dyDescent="0.25">
      <c r="A61" s="39">
        <v>7000</v>
      </c>
      <c r="B61" s="40">
        <v>-20</v>
      </c>
      <c r="C61" s="51">
        <f>IF(C$58,1,0)</f>
        <v>0</v>
      </c>
    </row>
    <row r="62" spans="1:7" x14ac:dyDescent="0.25">
      <c r="A62" s="39">
        <v>7480</v>
      </c>
      <c r="B62" s="40">
        <v>-20</v>
      </c>
      <c r="C62" s="51">
        <f t="shared" ref="C62:C68" si="5">IF(C$58,1,0)</f>
        <v>0</v>
      </c>
    </row>
    <row r="63" spans="1:7" x14ac:dyDescent="0.25">
      <c r="A63" s="39">
        <v>7580</v>
      </c>
      <c r="B63" s="40">
        <v>-18</v>
      </c>
      <c r="C63" s="51">
        <f t="shared" si="5"/>
        <v>0</v>
      </c>
    </row>
    <row r="64" spans="1:7" x14ac:dyDescent="0.25">
      <c r="A64" s="39">
        <v>7730</v>
      </c>
      <c r="B64" s="40">
        <v>0</v>
      </c>
      <c r="C64" s="51">
        <f t="shared" si="5"/>
        <v>0</v>
      </c>
    </row>
    <row r="65" spans="1:3" x14ac:dyDescent="0.25">
      <c r="A65" s="39">
        <v>8230</v>
      </c>
      <c r="B65" s="40">
        <v>0</v>
      </c>
      <c r="C65" s="51">
        <f t="shared" si="5"/>
        <v>0</v>
      </c>
    </row>
    <row r="66" spans="1:3" x14ac:dyDescent="0.25">
      <c r="A66" s="39">
        <v>8380</v>
      </c>
      <c r="B66" s="40">
        <v>-18</v>
      </c>
      <c r="C66" s="51">
        <f t="shared" si="5"/>
        <v>0</v>
      </c>
    </row>
    <row r="67" spans="1:3" x14ac:dyDescent="0.25">
      <c r="A67" s="39">
        <v>8480</v>
      </c>
      <c r="B67" s="40">
        <v>-20</v>
      </c>
      <c r="C67" s="51">
        <f t="shared" si="5"/>
        <v>0</v>
      </c>
    </row>
    <row r="68" spans="1:3" ht="15.75" thickBot="1" x14ac:dyDescent="0.3">
      <c r="A68" s="41">
        <v>9000</v>
      </c>
      <c r="B68" s="43">
        <v>-20</v>
      </c>
      <c r="C68" s="51">
        <f t="shared" si="5"/>
        <v>0</v>
      </c>
    </row>
  </sheetData>
  <mergeCells count="9">
    <mergeCell ref="A2:A4"/>
    <mergeCell ref="A5:A7"/>
    <mergeCell ref="A8:A10"/>
    <mergeCell ref="B28:B31"/>
    <mergeCell ref="E39:G39"/>
    <mergeCell ref="A38:G38"/>
    <mergeCell ref="B18:B21"/>
    <mergeCell ref="B22:B23"/>
    <mergeCell ref="A58:B58"/>
  </mergeCells>
  <pageMargins left="0.7" right="0.7" top="0.75" bottom="0.75" header="0.3" footer="0.3"/>
  <pageSetup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xdr:col>
                    <xdr:colOff>333375</xdr:colOff>
                    <xdr:row>57</xdr:row>
                    <xdr:rowOff>0</xdr:rowOff>
                  </from>
                  <to>
                    <xdr:col>1</xdr:col>
                    <xdr:colOff>876300</xdr:colOff>
                    <xdr:row>58</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Normal="100" workbookViewId="0">
      <selection activeCell="H2" sqref="H2"/>
    </sheetView>
  </sheetViews>
  <sheetFormatPr defaultRowHeight="15" x14ac:dyDescent="0.25"/>
  <cols>
    <col min="1" max="1" width="16.85546875" bestFit="1" customWidth="1"/>
    <col min="4" max="4" width="13.42578125" customWidth="1"/>
  </cols>
  <sheetData>
    <row r="1" spans="1:14" x14ac:dyDescent="0.25">
      <c r="A1" t="s">
        <v>71</v>
      </c>
      <c r="D1" t="s">
        <v>74</v>
      </c>
      <c r="G1" t="s">
        <v>19</v>
      </c>
      <c r="J1" t="s">
        <v>23</v>
      </c>
      <c r="M1" t="s">
        <v>25</v>
      </c>
    </row>
    <row r="2" spans="1:14" x14ac:dyDescent="0.25">
      <c r="A2" t="e">
        <f>'Input Data'!#REF!</f>
        <v>#REF!</v>
      </c>
      <c r="B2">
        <v>0</v>
      </c>
      <c r="D2" t="e">
        <f>'Input Data'!#REF!</f>
        <v>#REF!</v>
      </c>
      <c r="E2">
        <v>0</v>
      </c>
      <c r="G2">
        <f>'Input Data'!C18</f>
        <v>6240</v>
      </c>
      <c r="H2">
        <v>0</v>
      </c>
      <c r="J2">
        <f>'Input Data'!C22</f>
        <v>6910</v>
      </c>
      <c r="K2">
        <v>0</v>
      </c>
      <c r="M2">
        <f>'Input Data'!C24</f>
        <v>8050</v>
      </c>
      <c r="N2">
        <v>0</v>
      </c>
    </row>
    <row r="3" spans="1:14" x14ac:dyDescent="0.25">
      <c r="A3" t="e">
        <f>'Input Data'!#REF!</f>
        <v>#REF!</v>
      </c>
      <c r="B3">
        <v>1.2</v>
      </c>
      <c r="D3" t="e">
        <f>D2</f>
        <v>#REF!</v>
      </c>
      <c r="E3">
        <v>1.2</v>
      </c>
      <c r="G3">
        <f>'Input Data'!C18</f>
        <v>6240</v>
      </c>
      <c r="H3">
        <f>0.5*'Input Data'!$F$18</f>
        <v>0.5</v>
      </c>
      <c r="J3">
        <f>'Input Data'!C22</f>
        <v>6910</v>
      </c>
      <c r="K3">
        <f>0.5*'Input Data'!$F$22</f>
        <v>0.5</v>
      </c>
      <c r="M3">
        <f>'Input Data'!C24</f>
        <v>8050</v>
      </c>
      <c r="N3">
        <f>0.5*'Input Data'!$F$24</f>
        <v>0.5</v>
      </c>
    </row>
    <row r="4" spans="1:14" x14ac:dyDescent="0.25">
      <c r="A4" t="e">
        <f>'Input Data'!#REF!</f>
        <v>#REF!</v>
      </c>
      <c r="B4">
        <v>1.2</v>
      </c>
      <c r="D4" t="e">
        <f>'Input Data'!#REF!</f>
        <v>#REF!</v>
      </c>
      <c r="E4">
        <v>1.2</v>
      </c>
      <c r="G4">
        <f>'Input Data'!D18</f>
        <v>6880</v>
      </c>
      <c r="H4">
        <f>0.5*'Input Data'!$F$18</f>
        <v>0.5</v>
      </c>
      <c r="J4">
        <f>'Input Data'!D22</f>
        <v>7420</v>
      </c>
      <c r="K4">
        <f>0.5*'Input Data'!$F$22</f>
        <v>0.5</v>
      </c>
      <c r="M4">
        <f>'Input Data'!D24</f>
        <v>8570</v>
      </c>
      <c r="N4">
        <f>0.5*'Input Data'!$F$24</f>
        <v>0.5</v>
      </c>
    </row>
    <row r="5" spans="1:14" x14ac:dyDescent="0.25">
      <c r="A5" t="e">
        <f>'Input Data'!#REF!</f>
        <v>#REF!</v>
      </c>
      <c r="B5">
        <v>0</v>
      </c>
      <c r="D5" t="e">
        <f>D4</f>
        <v>#REF!</v>
      </c>
      <c r="E5">
        <v>0</v>
      </c>
      <c r="G5">
        <f>'Input Data'!D18</f>
        <v>6880</v>
      </c>
      <c r="H5">
        <v>0</v>
      </c>
      <c r="J5">
        <f>'Input Data'!D22</f>
        <v>7420</v>
      </c>
      <c r="K5">
        <v>0</v>
      </c>
      <c r="M5">
        <f>'Input Data'!D24</f>
        <v>8570</v>
      </c>
      <c r="N5">
        <v>0</v>
      </c>
    </row>
    <row r="7" spans="1:14" x14ac:dyDescent="0.25">
      <c r="A7" t="s">
        <v>72</v>
      </c>
      <c r="D7" t="s">
        <v>75</v>
      </c>
      <c r="G7" t="s">
        <v>20</v>
      </c>
      <c r="J7" t="s">
        <v>24</v>
      </c>
      <c r="M7" t="s">
        <v>41</v>
      </c>
    </row>
    <row r="8" spans="1:14" x14ac:dyDescent="0.25">
      <c r="A8" t="e">
        <f>'Input Data'!#REF!</f>
        <v>#REF!</v>
      </c>
      <c r="B8">
        <v>0</v>
      </c>
      <c r="D8" t="e">
        <f>'Input Data'!#REF!</f>
        <v>#REF!</v>
      </c>
      <c r="E8">
        <v>0</v>
      </c>
      <c r="G8">
        <f>'Input Data'!C19</f>
        <v>6190</v>
      </c>
      <c r="H8">
        <v>0</v>
      </c>
      <c r="J8">
        <f>'Input Data'!C23</f>
        <v>6995</v>
      </c>
      <c r="K8">
        <v>0</v>
      </c>
      <c r="M8">
        <f>'Input Data'!C32</f>
        <v>8294</v>
      </c>
      <c r="N8">
        <v>0</v>
      </c>
    </row>
    <row r="9" spans="1:14" x14ac:dyDescent="0.25">
      <c r="A9" t="e">
        <f>'Input Data'!#REF!</f>
        <v>#REF!</v>
      </c>
      <c r="B9">
        <v>1.2</v>
      </c>
      <c r="D9" t="e">
        <f>D8</f>
        <v>#REF!</v>
      </c>
      <c r="E9">
        <v>1.2</v>
      </c>
      <c r="G9">
        <f>'Input Data'!C19</f>
        <v>6190</v>
      </c>
      <c r="H9">
        <f>0.55*'Input Data'!$F$19</f>
        <v>0.55000000000000004</v>
      </c>
      <c r="J9">
        <f>'Input Data'!C23</f>
        <v>6995</v>
      </c>
      <c r="K9">
        <f>0.55*'Input Data'!$F$23</f>
        <v>0.55000000000000004</v>
      </c>
      <c r="M9">
        <f>'Input Data'!C32</f>
        <v>8294</v>
      </c>
      <c r="N9">
        <f>0.55*'Input Data'!$F$32</f>
        <v>0</v>
      </c>
    </row>
    <row r="10" spans="1:14" x14ac:dyDescent="0.25">
      <c r="A10" t="e">
        <f>'Input Data'!#REF!</f>
        <v>#REF!</v>
      </c>
      <c r="B10">
        <v>1.2</v>
      </c>
      <c r="D10" t="e">
        <f>'Input Data'!#REF!</f>
        <v>#REF!</v>
      </c>
      <c r="E10">
        <v>1.2</v>
      </c>
      <c r="G10">
        <f>'Input Data'!D19</f>
        <v>7100</v>
      </c>
      <c r="H10">
        <f>0.55*'Input Data'!$F$19</f>
        <v>0.55000000000000004</v>
      </c>
      <c r="J10">
        <f>'Input Data'!D23</f>
        <v>7515</v>
      </c>
      <c r="K10">
        <f>0.55*'Input Data'!$F$23</f>
        <v>0.55000000000000004</v>
      </c>
      <c r="M10">
        <f>'Input Data'!D32</f>
        <v>9230</v>
      </c>
      <c r="N10">
        <f>0.55*'Input Data'!$F$32</f>
        <v>0</v>
      </c>
    </row>
    <row r="11" spans="1:14" x14ac:dyDescent="0.25">
      <c r="A11" t="e">
        <f>'Input Data'!#REF!</f>
        <v>#REF!</v>
      </c>
      <c r="B11">
        <v>0</v>
      </c>
      <c r="D11" t="e">
        <f>D10</f>
        <v>#REF!</v>
      </c>
      <c r="E11">
        <v>0</v>
      </c>
      <c r="G11">
        <f>'Input Data'!D19</f>
        <v>7100</v>
      </c>
      <c r="H11">
        <v>0</v>
      </c>
      <c r="J11">
        <f>'Input Data'!D23</f>
        <v>7515</v>
      </c>
      <c r="K11">
        <v>0</v>
      </c>
      <c r="M11">
        <f>'Input Data'!D32</f>
        <v>9230</v>
      </c>
      <c r="N11">
        <v>0</v>
      </c>
    </row>
    <row r="13" spans="1:14" x14ac:dyDescent="0.25">
      <c r="A13" t="s">
        <v>73</v>
      </c>
      <c r="D13" t="s">
        <v>76</v>
      </c>
      <c r="G13" t="s">
        <v>21</v>
      </c>
      <c r="J13" t="s">
        <v>37</v>
      </c>
      <c r="M13" t="s">
        <v>53</v>
      </c>
    </row>
    <row r="14" spans="1:14" x14ac:dyDescent="0.25">
      <c r="A14" t="e">
        <f>'Input Data'!#REF!</f>
        <v>#REF!</v>
      </c>
      <c r="B14">
        <v>0</v>
      </c>
      <c r="D14" t="e">
        <f>'Input Data'!#REF!</f>
        <v>#REF!</v>
      </c>
      <c r="E14">
        <v>0</v>
      </c>
      <c r="G14">
        <f>'Input Data'!C20</f>
        <v>6270</v>
      </c>
      <c r="H14">
        <v>0</v>
      </c>
      <c r="J14">
        <f>'Input Data'!C28</f>
        <v>6512</v>
      </c>
      <c r="K14">
        <v>0</v>
      </c>
      <c r="M14">
        <f>'Input Data'!C36</f>
        <v>7450</v>
      </c>
      <c r="N14">
        <v>0</v>
      </c>
    </row>
    <row r="15" spans="1:14" x14ac:dyDescent="0.25">
      <c r="A15" t="e">
        <f>'Input Data'!#REF!</f>
        <v>#REF!</v>
      </c>
      <c r="B15">
        <v>1.2</v>
      </c>
      <c r="D15" t="e">
        <f>D14</f>
        <v>#REF!</v>
      </c>
      <c r="E15">
        <v>1.2</v>
      </c>
      <c r="G15">
        <f>'Input Data'!C20</f>
        <v>6270</v>
      </c>
      <c r="H15">
        <f>0.6*'Input Data'!$F$20</f>
        <v>0.6</v>
      </c>
      <c r="J15">
        <f>'Input Data'!C28</f>
        <v>6512</v>
      </c>
      <c r="K15">
        <f>0.6*'Input Data'!$F$28</f>
        <v>0</v>
      </c>
      <c r="M15">
        <f>'Input Data'!C36</f>
        <v>7450</v>
      </c>
      <c r="N15">
        <f>0.5*'Input Data'!$F$36</f>
        <v>0</v>
      </c>
    </row>
    <row r="16" spans="1:14" x14ac:dyDescent="0.25">
      <c r="A16" t="e">
        <f>'Input Data'!#REF!</f>
        <v>#REF!</v>
      </c>
      <c r="B16">
        <v>1.2</v>
      </c>
      <c r="D16" t="e">
        <f>'Input Data'!#REF!</f>
        <v>#REF!</v>
      </c>
      <c r="E16">
        <v>1.2</v>
      </c>
      <c r="G16">
        <f>'Input Data'!D20</f>
        <v>7140</v>
      </c>
      <c r="H16">
        <f>0.6*'Input Data'!$F$20</f>
        <v>0.6</v>
      </c>
      <c r="J16">
        <f>'Input Data'!D28</f>
        <v>7678</v>
      </c>
      <c r="K16">
        <f>0.6*'Input Data'!$F$28</f>
        <v>0</v>
      </c>
      <c r="M16">
        <f>'Input Data'!D36</f>
        <v>7850</v>
      </c>
      <c r="N16">
        <f>0.5*'Input Data'!$F$36</f>
        <v>0</v>
      </c>
    </row>
    <row r="17" spans="1:14" x14ac:dyDescent="0.25">
      <c r="A17" t="e">
        <f>'Input Data'!#REF!</f>
        <v>#REF!</v>
      </c>
      <c r="B17">
        <v>0</v>
      </c>
      <c r="D17" t="e">
        <f>D16</f>
        <v>#REF!</v>
      </c>
      <c r="E17">
        <v>0</v>
      </c>
      <c r="G17">
        <f>'Input Data'!D20</f>
        <v>7140</v>
      </c>
      <c r="H17">
        <v>0</v>
      </c>
      <c r="J17">
        <f>'Input Data'!D28</f>
        <v>7678</v>
      </c>
      <c r="K17">
        <v>0</v>
      </c>
      <c r="M17">
        <f>'Input Data'!D36</f>
        <v>7850</v>
      </c>
      <c r="N17">
        <v>0</v>
      </c>
    </row>
    <row r="19" spans="1:14" x14ac:dyDescent="0.25">
      <c r="A19" t="s">
        <v>45</v>
      </c>
      <c r="G19" t="s">
        <v>22</v>
      </c>
      <c r="J19" t="s">
        <v>38</v>
      </c>
    </row>
    <row r="20" spans="1:14" x14ac:dyDescent="0.25">
      <c r="A20">
        <f>'Input Data'!B13</f>
        <v>5925</v>
      </c>
      <c r="B20">
        <v>0</v>
      </c>
      <c r="G20">
        <f>'Input Data'!C21</f>
        <v>6180</v>
      </c>
      <c r="H20">
        <v>0</v>
      </c>
      <c r="J20">
        <f>'Input Data'!C29</f>
        <v>6272</v>
      </c>
      <c r="K20">
        <v>0</v>
      </c>
    </row>
    <row r="21" spans="1:14" x14ac:dyDescent="0.25">
      <c r="A21">
        <f>'Input Data'!B13</f>
        <v>5925</v>
      </c>
      <c r="B21">
        <v>1.4</v>
      </c>
      <c r="G21">
        <f>'Input Data'!C21</f>
        <v>6180</v>
      </c>
      <c r="H21">
        <f>0.65*'Input Data'!$F$21</f>
        <v>0</v>
      </c>
      <c r="J21">
        <f>'Input Data'!C29</f>
        <v>6272</v>
      </c>
      <c r="K21">
        <f>0.65*'Input Data'!$F$29</f>
        <v>0</v>
      </c>
    </row>
    <row r="22" spans="1:14" x14ac:dyDescent="0.25">
      <c r="A22">
        <f>'Input Data'!C13</f>
        <v>7250</v>
      </c>
      <c r="B22">
        <v>1.4</v>
      </c>
      <c r="G22">
        <f>'Input Data'!D21</f>
        <v>7175</v>
      </c>
      <c r="H22">
        <f>0.65*'Input Data'!$F$21</f>
        <v>0</v>
      </c>
      <c r="J22">
        <f>'Input Data'!D29</f>
        <v>8023</v>
      </c>
      <c r="K22">
        <f>0.65*'Input Data'!$F$29</f>
        <v>0</v>
      </c>
    </row>
    <row r="23" spans="1:14" x14ac:dyDescent="0.25">
      <c r="A23">
        <f>'Input Data'!C13</f>
        <v>7250</v>
      </c>
      <c r="B23">
        <v>0</v>
      </c>
      <c r="G23">
        <f>'Input Data'!D21</f>
        <v>7175</v>
      </c>
      <c r="H23">
        <v>0</v>
      </c>
      <c r="J23">
        <f>'Input Data'!D29</f>
        <v>8023</v>
      </c>
      <c r="K23">
        <v>0</v>
      </c>
    </row>
    <row r="25" spans="1:14" x14ac:dyDescent="0.25">
      <c r="A25" t="s">
        <v>46</v>
      </c>
      <c r="G25" t="s">
        <v>36</v>
      </c>
      <c r="J25" t="s">
        <v>39</v>
      </c>
    </row>
    <row r="26" spans="1:14" x14ac:dyDescent="0.25">
      <c r="A26">
        <f>'Input Data'!B14</f>
        <v>6000</v>
      </c>
      <c r="B26">
        <v>0</v>
      </c>
      <c r="G26">
        <f>'Input Data'!C27</f>
        <v>6115</v>
      </c>
      <c r="H26">
        <v>0</v>
      </c>
      <c r="J26">
        <f>'Input Data'!C30</f>
        <v>6466</v>
      </c>
      <c r="K26">
        <v>0</v>
      </c>
    </row>
    <row r="27" spans="1:14" x14ac:dyDescent="0.25">
      <c r="A27">
        <f>'Input Data'!B14</f>
        <v>6000</v>
      </c>
      <c r="B27">
        <v>1.4</v>
      </c>
      <c r="G27">
        <f>'Input Data'!C27</f>
        <v>6115</v>
      </c>
      <c r="H27">
        <f>0.7*'Input Data'!$F$27</f>
        <v>0</v>
      </c>
      <c r="J27">
        <f>'Input Data'!C30</f>
        <v>6466</v>
      </c>
      <c r="K27">
        <f>0.7*'Input Data'!$F$30</f>
        <v>0</v>
      </c>
    </row>
    <row r="28" spans="1:14" x14ac:dyDescent="0.25">
      <c r="A28">
        <f>'Input Data'!C14</f>
        <v>8500</v>
      </c>
      <c r="B28">
        <v>1.4</v>
      </c>
      <c r="G28">
        <f>'Input Data'!D27</f>
        <v>6995</v>
      </c>
      <c r="H28">
        <f>0.7*'Input Data'!$F$27</f>
        <v>0</v>
      </c>
      <c r="J28">
        <f>'Input Data'!D30</f>
        <v>7899</v>
      </c>
      <c r="K28">
        <f>0.7*'Input Data'!$F$30</f>
        <v>0</v>
      </c>
    </row>
    <row r="29" spans="1:14" x14ac:dyDescent="0.25">
      <c r="A29">
        <f>'Input Data'!C14</f>
        <v>8500</v>
      </c>
      <c r="B29">
        <v>0</v>
      </c>
      <c r="G29">
        <f>'Input Data'!D27</f>
        <v>6995</v>
      </c>
      <c r="H29">
        <v>0</v>
      </c>
      <c r="J29">
        <f>'Input Data'!D30</f>
        <v>7899</v>
      </c>
      <c r="K29">
        <v>0</v>
      </c>
    </row>
    <row r="31" spans="1:14" x14ac:dyDescent="0.25">
      <c r="A31" t="s">
        <v>47</v>
      </c>
      <c r="G31" t="s">
        <v>51</v>
      </c>
      <c r="J31" t="s">
        <v>40</v>
      </c>
    </row>
    <row r="32" spans="1:14" x14ac:dyDescent="0.25">
      <c r="A32">
        <f>'Input Data'!B15</f>
        <v>7200</v>
      </c>
      <c r="B32">
        <v>0</v>
      </c>
      <c r="G32">
        <f>'Input Data'!C35</f>
        <v>6350</v>
      </c>
      <c r="H32">
        <v>0</v>
      </c>
      <c r="J32">
        <f>'Input Data'!C31</f>
        <v>6825</v>
      </c>
      <c r="K32">
        <v>0</v>
      </c>
    </row>
    <row r="33" spans="1:11" x14ac:dyDescent="0.25">
      <c r="A33">
        <f>'Input Data'!B15</f>
        <v>7200</v>
      </c>
      <c r="B33">
        <v>1.4</v>
      </c>
      <c r="G33">
        <f>'Input Data'!C35</f>
        <v>6350</v>
      </c>
      <c r="H33">
        <f>0.75*'Input Data'!$F$35</f>
        <v>0.75</v>
      </c>
      <c r="J33">
        <f>'Input Data'!C31</f>
        <v>6825</v>
      </c>
      <c r="K33">
        <f>0.75*'Input Data'!$F$31</f>
        <v>0</v>
      </c>
    </row>
    <row r="34" spans="1:11" x14ac:dyDescent="0.25">
      <c r="A34">
        <f>'Input Data'!C15</f>
        <v>10200</v>
      </c>
      <c r="B34">
        <v>1.4</v>
      </c>
      <c r="G34">
        <f>'Input Data'!D35</f>
        <v>6750</v>
      </c>
      <c r="H34">
        <f>0.75*'Input Data'!$F$35</f>
        <v>0.75</v>
      </c>
      <c r="J34">
        <f>'Input Data'!D31</f>
        <v>7839</v>
      </c>
      <c r="K34">
        <f>0.75*'Input Data'!$F$31</f>
        <v>0</v>
      </c>
    </row>
    <row r="35" spans="1:11" x14ac:dyDescent="0.25">
      <c r="A35">
        <f>'Input Data'!C15</f>
        <v>10200</v>
      </c>
      <c r="B35">
        <v>0</v>
      </c>
      <c r="G35">
        <f>'Input Data'!D35</f>
        <v>6750</v>
      </c>
      <c r="H35">
        <v>0</v>
      </c>
      <c r="J35">
        <f>'Input Data'!D31</f>
        <v>7839</v>
      </c>
      <c r="K35">
        <v>0</v>
      </c>
    </row>
    <row r="37" spans="1:11" x14ac:dyDescent="0.25">
      <c r="A37" t="s">
        <v>77</v>
      </c>
      <c r="J37" t="s">
        <v>49</v>
      </c>
    </row>
    <row r="38" spans="1:11" x14ac:dyDescent="0.25">
      <c r="A38">
        <f>'Input Data'!B50</f>
        <v>7987.2</v>
      </c>
      <c r="B38">
        <v>0</v>
      </c>
      <c r="J38">
        <f>'Input Data'!C35</f>
        <v>6350</v>
      </c>
      <c r="K38">
        <v>0</v>
      </c>
    </row>
    <row r="39" spans="1:11" x14ac:dyDescent="0.25">
      <c r="A39">
        <f>A38</f>
        <v>7987.2</v>
      </c>
      <c r="B39">
        <v>1.4</v>
      </c>
      <c r="J39">
        <f>'Input Data'!C35</f>
        <v>6350</v>
      </c>
      <c r="K39">
        <f>0.5*'Input Data'!$F$35</f>
        <v>0.5</v>
      </c>
    </row>
    <row r="40" spans="1:11" x14ac:dyDescent="0.25">
      <c r="J40">
        <f>'Input Data'!D35</f>
        <v>6750</v>
      </c>
      <c r="K40">
        <f>0.5*'Input Data'!$F$35</f>
        <v>0.5</v>
      </c>
    </row>
    <row r="41" spans="1:11" x14ac:dyDescent="0.25">
      <c r="J41">
        <f>'Input Data'!D35</f>
        <v>6750</v>
      </c>
      <c r="K41">
        <v>0</v>
      </c>
    </row>
    <row r="43" spans="1:11" x14ac:dyDescent="0.25">
      <c r="J43" t="s">
        <v>50</v>
      </c>
    </row>
    <row r="44" spans="1:11" x14ac:dyDescent="0.25">
      <c r="J44">
        <f>'Input Data'!C36</f>
        <v>7450</v>
      </c>
      <c r="K44">
        <v>0</v>
      </c>
    </row>
    <row r="45" spans="1:11" x14ac:dyDescent="0.25">
      <c r="J45">
        <f>'Input Data'!C36</f>
        <v>7450</v>
      </c>
      <c r="K45">
        <f>0.5*'Input Data'!$F$36</f>
        <v>0</v>
      </c>
    </row>
    <row r="46" spans="1:11" x14ac:dyDescent="0.25">
      <c r="J46">
        <f>'Input Data'!D36</f>
        <v>7850</v>
      </c>
      <c r="K46">
        <f>0.5*'Input Data'!$F$36</f>
        <v>0</v>
      </c>
    </row>
    <row r="47" spans="1:11" x14ac:dyDescent="0.25">
      <c r="J47">
        <f>'Input Data'!D36</f>
        <v>7850</v>
      </c>
      <c r="K47">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topLeftCell="A7" workbookViewId="0"/>
  </sheetViews>
  <sheetFormatPr defaultRowHeight="15" x14ac:dyDescent="0.25"/>
  <cols>
    <col min="1" max="2" width="9.140625" customWidth="1"/>
    <col min="6" max="6" width="2.7109375" customWidth="1"/>
    <col min="9" max="9" width="2.7109375" customWidth="1"/>
    <col min="12" max="12" width="2.7109375" customWidth="1"/>
    <col min="15" max="15" width="2.7109375" customWidth="1"/>
    <col min="18" max="18" width="2.7109375" customWidth="1"/>
    <col min="21" max="21" width="2.7109375" customWidth="1"/>
    <col min="24" max="24" width="2.5703125" customWidth="1"/>
  </cols>
  <sheetData>
    <row r="1" spans="1:23" x14ac:dyDescent="0.25">
      <c r="A1" t="str">
        <f>'Plot Data'!A19</f>
        <v>US Regs</v>
      </c>
      <c r="B1" s="70"/>
      <c r="D1" t="s">
        <v>78</v>
      </c>
      <c r="G1" t="str">
        <f>CONCATENATE("4a Band ",'Input Data'!C2)</f>
        <v>4a Band 7</v>
      </c>
      <c r="J1" t="str">
        <f>CONCATENATE("4a Band ",'Input Data'!C3)</f>
        <v>4a Band 7</v>
      </c>
      <c r="M1" t="str">
        <f>CONCATENATE("4a Band ",'Input Data'!C5)</f>
        <v>4a Band 5</v>
      </c>
      <c r="P1" t="str">
        <f>CONCATENATE("4a Band ",'Input Data'!C6)</f>
        <v>4a Band 9</v>
      </c>
      <c r="S1" t="str">
        <f>CONCATENATE("4a Band ",'Input Data'!C8)</f>
        <v>4a Band 11</v>
      </c>
      <c r="V1" t="str">
        <f>CONCATENATE("4a Band ",'Input Data'!C9)</f>
        <v>4a Band 11</v>
      </c>
    </row>
    <row r="2" spans="1:23" x14ac:dyDescent="0.25">
      <c r="A2">
        <v>0</v>
      </c>
      <c r="B2" s="70">
        <f>B3</f>
        <v>-10</v>
      </c>
      <c r="D2">
        <v>-5000</v>
      </c>
      <c r="E2">
        <v>-18</v>
      </c>
      <c r="G2">
        <f>$D2+'Input Data'!D$2</f>
        <v>1489.6000000000004</v>
      </c>
      <c r="H2">
        <f>$E2</f>
        <v>-18</v>
      </c>
      <c r="J2">
        <f>$D2+'Input Data'!D$3</f>
        <v>1489.6000000000004</v>
      </c>
      <c r="K2">
        <f>$E2</f>
        <v>-18</v>
      </c>
      <c r="M2">
        <f>$D2+'Input Data'!D$5</f>
        <v>1489.6000000000004</v>
      </c>
      <c r="N2">
        <f>$E2</f>
        <v>-18</v>
      </c>
      <c r="P2">
        <f>$D2+'Input Data'!D$6</f>
        <v>2987.2</v>
      </c>
      <c r="Q2">
        <f>$E2</f>
        <v>-18</v>
      </c>
      <c r="S2">
        <f>$D2+'Input Data'!D$8</f>
        <v>2987.2</v>
      </c>
      <c r="T2">
        <f>$E2</f>
        <v>-18</v>
      </c>
      <c r="V2">
        <f>$D2+'Input Data'!D$9</f>
        <v>2987.2</v>
      </c>
      <c r="W2">
        <f>$E2</f>
        <v>-18</v>
      </c>
    </row>
    <row r="3" spans="1:23" x14ac:dyDescent="0.25">
      <c r="A3">
        <f>'Plot Data'!A20</f>
        <v>5925</v>
      </c>
      <c r="B3" s="71">
        <f>'Input Data'!D13</f>
        <v>-10</v>
      </c>
      <c r="D3">
        <v>-0.8</v>
      </c>
      <c r="E3">
        <v>-18</v>
      </c>
      <c r="G3">
        <f>$D3*'Input Data'!$E$2+'Input Data'!$D$2</f>
        <v>5624.3200000000006</v>
      </c>
      <c r="H3">
        <f t="shared" ref="H3:H11" si="0">$E3</f>
        <v>-18</v>
      </c>
      <c r="J3">
        <f>$D3*'Input Data'!$E$3+'Input Data'!$D$3</f>
        <v>5624.3200000000006</v>
      </c>
      <c r="K3">
        <f t="shared" ref="K3:K11" si="1">$E3</f>
        <v>-18</v>
      </c>
      <c r="M3">
        <f>$D3*'Input Data'!$E$5+'Input Data'!$D$5</f>
        <v>6090.2400000000007</v>
      </c>
      <c r="N3">
        <f t="shared" ref="N3:N11" si="2">$E3</f>
        <v>-18</v>
      </c>
      <c r="P3">
        <f>$D3*'Input Data'!$E$6+'Input Data'!$D$6</f>
        <v>7587.84</v>
      </c>
      <c r="Q3">
        <f t="shared" ref="Q3:Q11" si="3">$E3</f>
        <v>-18</v>
      </c>
      <c r="S3">
        <f>$D3*'Input Data'!$E$8+'Input Data'!$D$8</f>
        <v>6922.24</v>
      </c>
      <c r="T3">
        <f t="shared" ref="T3:T11" si="4">$E3</f>
        <v>-18</v>
      </c>
      <c r="V3">
        <f>$D3*'Input Data'!$E$9+'Input Data'!$D$9</f>
        <v>6922.24</v>
      </c>
      <c r="W3">
        <f t="shared" ref="W3:W11" si="5">$E3</f>
        <v>-18</v>
      </c>
    </row>
    <row r="4" spans="1:23" x14ac:dyDescent="0.25">
      <c r="A4">
        <f>'Plot Data'!A21</f>
        <v>5925</v>
      </c>
      <c r="B4" s="72">
        <v>0</v>
      </c>
      <c r="D4">
        <v>-0.8</v>
      </c>
      <c r="E4">
        <v>-10</v>
      </c>
      <c r="G4">
        <f>$D4*'Input Data'!$E$2+'Input Data'!D$2</f>
        <v>5624.3200000000006</v>
      </c>
      <c r="H4">
        <f t="shared" si="0"/>
        <v>-10</v>
      </c>
      <c r="J4">
        <f>$D4*'Input Data'!$E$3+'Input Data'!$D$3</f>
        <v>5624.3200000000006</v>
      </c>
      <c r="K4">
        <f t="shared" si="1"/>
        <v>-10</v>
      </c>
      <c r="M4">
        <f>$D4*'Input Data'!$E$5+'Input Data'!$D$5</f>
        <v>6090.2400000000007</v>
      </c>
      <c r="N4">
        <f t="shared" si="2"/>
        <v>-10</v>
      </c>
      <c r="P4">
        <f>$D4*'Input Data'!$E$6+'Input Data'!$D$6</f>
        <v>7587.84</v>
      </c>
      <c r="Q4">
        <f t="shared" si="3"/>
        <v>-10</v>
      </c>
      <c r="S4">
        <f>$D4*'Input Data'!$E$8+'Input Data'!$D$8</f>
        <v>6922.24</v>
      </c>
      <c r="T4">
        <f t="shared" si="4"/>
        <v>-10</v>
      </c>
      <c r="V4">
        <f>$D4*'Input Data'!$E$9+'Input Data'!$D$9</f>
        <v>6922.24</v>
      </c>
      <c r="W4">
        <f t="shared" si="5"/>
        <v>-10</v>
      </c>
    </row>
    <row r="5" spans="1:23" x14ac:dyDescent="0.25">
      <c r="A5">
        <f>'Plot Data'!A22</f>
        <v>7250</v>
      </c>
      <c r="B5" s="72">
        <v>0</v>
      </c>
      <c r="D5">
        <v>-0.65</v>
      </c>
      <c r="E5">
        <v>-10</v>
      </c>
      <c r="G5">
        <f>$D5*'Input Data'!$E$2+'Input Data'!D$2</f>
        <v>5786.56</v>
      </c>
      <c r="H5">
        <f t="shared" si="0"/>
        <v>-10</v>
      </c>
      <c r="J5">
        <f>$D5*'Input Data'!$E$3+'Input Data'!$D$3</f>
        <v>5786.56</v>
      </c>
      <c r="K5">
        <f t="shared" si="1"/>
        <v>-10</v>
      </c>
      <c r="M5">
        <f>$D5*'Input Data'!$E$5+'Input Data'!$D$5</f>
        <v>6165.1200000000008</v>
      </c>
      <c r="N5">
        <f t="shared" si="2"/>
        <v>-10</v>
      </c>
      <c r="P5">
        <f>$D5*'Input Data'!$E$6+'Input Data'!$D$6</f>
        <v>7662.7199999999993</v>
      </c>
      <c r="Q5">
        <f t="shared" si="3"/>
        <v>-10</v>
      </c>
      <c r="S5">
        <f>$D5*'Input Data'!$E$8+'Input Data'!$D$8</f>
        <v>7121.92</v>
      </c>
      <c r="T5">
        <f t="shared" si="4"/>
        <v>-10</v>
      </c>
      <c r="V5">
        <f>$D5*'Input Data'!$E$9+'Input Data'!$D$9</f>
        <v>7121.92</v>
      </c>
      <c r="W5">
        <f t="shared" si="5"/>
        <v>-10</v>
      </c>
    </row>
    <row r="6" spans="1:23" x14ac:dyDescent="0.25">
      <c r="A6">
        <f>'Plot Data'!A23</f>
        <v>7250</v>
      </c>
      <c r="B6" s="71">
        <f>'Input Data'!E13</f>
        <v>-10</v>
      </c>
      <c r="D6">
        <v>-0.65</v>
      </c>
      <c r="E6">
        <v>0</v>
      </c>
      <c r="G6">
        <f>$D6*'Input Data'!$E$2+'Input Data'!D$2</f>
        <v>5786.56</v>
      </c>
      <c r="H6">
        <f t="shared" si="0"/>
        <v>0</v>
      </c>
      <c r="J6">
        <f>$D6*'Input Data'!$E$3+'Input Data'!$D$3</f>
        <v>5786.56</v>
      </c>
      <c r="K6">
        <f t="shared" si="1"/>
        <v>0</v>
      </c>
      <c r="M6">
        <f>$D6*'Input Data'!$E$5+'Input Data'!$D$5</f>
        <v>6165.1200000000008</v>
      </c>
      <c r="N6">
        <f t="shared" si="2"/>
        <v>0</v>
      </c>
      <c r="P6">
        <f>$D6*'Input Data'!$E$6+'Input Data'!$D$6</f>
        <v>7662.7199999999993</v>
      </c>
      <c r="Q6">
        <f t="shared" si="3"/>
        <v>0</v>
      </c>
      <c r="S6">
        <f>$D6*'Input Data'!$E$8+'Input Data'!$D$8</f>
        <v>7121.92</v>
      </c>
      <c r="T6">
        <f t="shared" si="4"/>
        <v>0</v>
      </c>
      <c r="V6">
        <f>$D6*'Input Data'!$E$9+'Input Data'!$D$9</f>
        <v>7121.92</v>
      </c>
      <c r="W6">
        <f t="shared" si="5"/>
        <v>0</v>
      </c>
    </row>
    <row r="7" spans="1:23" x14ac:dyDescent="0.25">
      <c r="A7">
        <v>12000</v>
      </c>
      <c r="B7" s="70">
        <f>B6</f>
        <v>-10</v>
      </c>
      <c r="D7">
        <v>0.65</v>
      </c>
      <c r="E7">
        <v>0</v>
      </c>
      <c r="G7">
        <f>$D7*'Input Data'!$E$2+'Input Data'!D$2</f>
        <v>7192.64</v>
      </c>
      <c r="H7">
        <f t="shared" si="0"/>
        <v>0</v>
      </c>
      <c r="J7">
        <f>$D7*'Input Data'!$E$3+'Input Data'!$D$3</f>
        <v>7192.64</v>
      </c>
      <c r="K7">
        <f t="shared" si="1"/>
        <v>0</v>
      </c>
      <c r="M7">
        <f>$D7*'Input Data'!$E$5+'Input Data'!$D$5</f>
        <v>6814.08</v>
      </c>
      <c r="N7">
        <f t="shared" si="2"/>
        <v>0</v>
      </c>
      <c r="P7">
        <f>$D7*'Input Data'!$E$6+'Input Data'!$D$6</f>
        <v>8311.68</v>
      </c>
      <c r="Q7">
        <f t="shared" si="3"/>
        <v>0</v>
      </c>
      <c r="S7">
        <f>$D7*'Input Data'!$E$8+'Input Data'!$D$8</f>
        <v>8852.48</v>
      </c>
      <c r="T7">
        <f t="shared" si="4"/>
        <v>0</v>
      </c>
      <c r="V7">
        <f>$D7*'Input Data'!$E$9+'Input Data'!$D$9</f>
        <v>8852.48</v>
      </c>
      <c r="W7">
        <f t="shared" si="5"/>
        <v>0</v>
      </c>
    </row>
    <row r="8" spans="1:23" x14ac:dyDescent="0.25">
      <c r="B8" s="70"/>
      <c r="D8">
        <v>0.65</v>
      </c>
      <c r="E8">
        <v>-10</v>
      </c>
      <c r="G8">
        <f>$D8*'Input Data'!$E$2+'Input Data'!D$2</f>
        <v>7192.64</v>
      </c>
      <c r="H8">
        <f t="shared" si="0"/>
        <v>-10</v>
      </c>
      <c r="J8">
        <f>$D8*'Input Data'!$E$3+'Input Data'!$D$3</f>
        <v>7192.64</v>
      </c>
      <c r="K8">
        <f t="shared" si="1"/>
        <v>-10</v>
      </c>
      <c r="M8">
        <f>$D8*'Input Data'!$E$5+'Input Data'!$D$5</f>
        <v>6814.08</v>
      </c>
      <c r="N8">
        <f t="shared" si="2"/>
        <v>-10</v>
      </c>
      <c r="P8">
        <f>$D8*'Input Data'!$E$6+'Input Data'!$D$6</f>
        <v>8311.68</v>
      </c>
      <c r="Q8">
        <f t="shared" si="3"/>
        <v>-10</v>
      </c>
      <c r="S8">
        <f>$D8*'Input Data'!$E$8+'Input Data'!$D$8</f>
        <v>8852.48</v>
      </c>
      <c r="T8">
        <f t="shared" si="4"/>
        <v>-10</v>
      </c>
      <c r="V8">
        <f>$D8*'Input Data'!$E$9+'Input Data'!$D$9</f>
        <v>8852.48</v>
      </c>
      <c r="W8">
        <f t="shared" si="5"/>
        <v>-10</v>
      </c>
    </row>
    <row r="9" spans="1:23" x14ac:dyDescent="0.25">
      <c r="A9" t="str">
        <f>'Plot Data'!A25</f>
        <v>EU Regs</v>
      </c>
      <c r="B9" s="70"/>
      <c r="D9">
        <v>0.8</v>
      </c>
      <c r="E9">
        <v>-10</v>
      </c>
      <c r="G9">
        <f>$D9*'Input Data'!$E$2+'Input Data'!D$2</f>
        <v>7354.88</v>
      </c>
      <c r="H9">
        <f t="shared" si="0"/>
        <v>-10</v>
      </c>
      <c r="J9">
        <f>$D9*'Input Data'!$E$3+'Input Data'!$D$3</f>
        <v>7354.88</v>
      </c>
      <c r="K9">
        <f t="shared" si="1"/>
        <v>-10</v>
      </c>
      <c r="M9">
        <f>$D9*'Input Data'!$E$5+'Input Data'!$D$5</f>
        <v>6888.96</v>
      </c>
      <c r="N9">
        <f t="shared" si="2"/>
        <v>-10</v>
      </c>
      <c r="P9">
        <f>$D9*'Input Data'!$E$6+'Input Data'!$D$6</f>
        <v>8386.56</v>
      </c>
      <c r="Q9">
        <f t="shared" si="3"/>
        <v>-10</v>
      </c>
      <c r="S9">
        <f>$D9*'Input Data'!$E$8+'Input Data'!$D$8</f>
        <v>9052.16</v>
      </c>
      <c r="T9">
        <f t="shared" si="4"/>
        <v>-10</v>
      </c>
      <c r="V9">
        <f>$D9*'Input Data'!$E$9+'Input Data'!$D$9</f>
        <v>9052.16</v>
      </c>
      <c r="W9">
        <f t="shared" si="5"/>
        <v>-10</v>
      </c>
    </row>
    <row r="10" spans="1:23" x14ac:dyDescent="0.25">
      <c r="A10">
        <v>0</v>
      </c>
      <c r="B10" s="70">
        <f>B11</f>
        <v>-28.7</v>
      </c>
      <c r="D10">
        <v>0.8</v>
      </c>
      <c r="E10">
        <v>-18</v>
      </c>
      <c r="G10">
        <f>$D10*'Input Data'!$E$2+'Input Data'!D$2</f>
        <v>7354.88</v>
      </c>
      <c r="H10">
        <f t="shared" si="0"/>
        <v>-18</v>
      </c>
      <c r="J10">
        <f>$D10*'Input Data'!$E$3+'Input Data'!$D$3</f>
        <v>7354.88</v>
      </c>
      <c r="K10">
        <f t="shared" si="1"/>
        <v>-18</v>
      </c>
      <c r="M10">
        <f>$D10*'Input Data'!$E$5+'Input Data'!$D$5</f>
        <v>6888.96</v>
      </c>
      <c r="N10">
        <f t="shared" si="2"/>
        <v>-18</v>
      </c>
      <c r="P10">
        <f>$D10*'Input Data'!$E$6+'Input Data'!$D$6</f>
        <v>8386.56</v>
      </c>
      <c r="Q10">
        <f t="shared" si="3"/>
        <v>-18</v>
      </c>
      <c r="S10">
        <f>$D10*'Input Data'!$E$8+'Input Data'!$D$8</f>
        <v>9052.16</v>
      </c>
      <c r="T10">
        <f t="shared" si="4"/>
        <v>-18</v>
      </c>
      <c r="V10">
        <f>$D10*'Input Data'!$E$9+'Input Data'!$D$9</f>
        <v>9052.16</v>
      </c>
      <c r="W10">
        <f t="shared" si="5"/>
        <v>-18</v>
      </c>
    </row>
    <row r="11" spans="1:23" x14ac:dyDescent="0.25">
      <c r="A11">
        <f>'Plot Data'!A26</f>
        <v>6000</v>
      </c>
      <c r="B11" s="71">
        <f>'Input Data'!D14</f>
        <v>-28.7</v>
      </c>
      <c r="D11">
        <v>5000</v>
      </c>
      <c r="E11">
        <v>-18</v>
      </c>
      <c r="G11">
        <f>$D11+'Input Data'!D$2</f>
        <v>11489.6</v>
      </c>
      <c r="H11">
        <f t="shared" si="0"/>
        <v>-18</v>
      </c>
      <c r="J11">
        <f>$D11+'Input Data'!D$3</f>
        <v>11489.6</v>
      </c>
      <c r="K11">
        <f t="shared" si="1"/>
        <v>-18</v>
      </c>
      <c r="M11">
        <f>$D11+'Input Data'!D$5</f>
        <v>11489.6</v>
      </c>
      <c r="N11">
        <f t="shared" si="2"/>
        <v>-18</v>
      </c>
      <c r="P11">
        <f>$D11+'Input Data'!D$6</f>
        <v>12987.2</v>
      </c>
      <c r="Q11">
        <f t="shared" si="3"/>
        <v>-18</v>
      </c>
      <c r="S11">
        <f>$D11+'Input Data'!D$8</f>
        <v>12987.2</v>
      </c>
      <c r="T11">
        <f t="shared" si="4"/>
        <v>-18</v>
      </c>
      <c r="V11">
        <f>$D11+'Input Data'!D$9</f>
        <v>12987.2</v>
      </c>
      <c r="W11">
        <f t="shared" si="5"/>
        <v>-18</v>
      </c>
    </row>
    <row r="12" spans="1:23" x14ac:dyDescent="0.25">
      <c r="A12">
        <f>'Plot Data'!A27</f>
        <v>6000</v>
      </c>
      <c r="B12" s="72">
        <v>0</v>
      </c>
    </row>
    <row r="13" spans="1:23" x14ac:dyDescent="0.25">
      <c r="A13">
        <f>'Plot Data'!A28</f>
        <v>8500</v>
      </c>
      <c r="B13" s="72">
        <v>0</v>
      </c>
      <c r="D13" t="s">
        <v>79</v>
      </c>
      <c r="G13" t="str">
        <f>CONCATENATE("4f Band ",'Input Data'!A2," Min")</f>
        <v>4f Band 0 Min</v>
      </c>
      <c r="M13" t="str">
        <f>CONCATENATE("4f Band ",'Input Data'!A5," Min")</f>
        <v>4f Band 1 Min</v>
      </c>
      <c r="S13" t="str">
        <f>CONCATENATE("4f Band ",'Input Data'!A8," Min")</f>
        <v>4f Band 2 Min</v>
      </c>
    </row>
    <row r="14" spans="1:23" x14ac:dyDescent="0.25">
      <c r="A14">
        <f>'Plot Data'!A29</f>
        <v>8500</v>
      </c>
      <c r="B14" s="71">
        <f>'Input Data'!E14</f>
        <v>-23.7</v>
      </c>
      <c r="D14">
        <v>-5000</v>
      </c>
      <c r="E14">
        <v>-40</v>
      </c>
      <c r="G14">
        <f>$D14+'Input Data'!D$4</f>
        <v>1489.6000000000004</v>
      </c>
      <c r="H14">
        <f>$E14</f>
        <v>-40</v>
      </c>
      <c r="M14">
        <f>$D14+'Input Data'!D$7</f>
        <v>1988.8000000000002</v>
      </c>
      <c r="N14">
        <f>$E14</f>
        <v>-40</v>
      </c>
      <c r="S14">
        <f>$D14+'Input Data'!D$10</f>
        <v>2987.2</v>
      </c>
      <c r="T14">
        <f>$E14</f>
        <v>-40</v>
      </c>
    </row>
    <row r="15" spans="1:23" x14ac:dyDescent="0.25">
      <c r="A15">
        <v>12000</v>
      </c>
      <c r="B15" s="70">
        <f>B14</f>
        <v>-23.7</v>
      </c>
      <c r="D15">
        <v>-200</v>
      </c>
      <c r="E15">
        <v>-40</v>
      </c>
      <c r="G15">
        <f>$D15+'Input Data'!D$4</f>
        <v>6289.6</v>
      </c>
      <c r="H15">
        <f t="shared" ref="H15:H19" si="6">$E15</f>
        <v>-40</v>
      </c>
      <c r="M15">
        <f>$D15+'Input Data'!D$7</f>
        <v>6788.8</v>
      </c>
      <c r="N15">
        <f t="shared" ref="N15:N19" si="7">$E15</f>
        <v>-40</v>
      </c>
      <c r="S15">
        <f>$D15+'Input Data'!D$10</f>
        <v>7787.2</v>
      </c>
      <c r="T15">
        <f t="shared" ref="T15:T19" si="8">$E15</f>
        <v>-40</v>
      </c>
    </row>
    <row r="16" spans="1:23" x14ac:dyDescent="0.25">
      <c r="B16" s="70"/>
      <c r="D16">
        <v>-200</v>
      </c>
      <c r="E16">
        <v>-10</v>
      </c>
      <c r="G16">
        <f>$D16+'Input Data'!D$4</f>
        <v>6289.6</v>
      </c>
      <c r="H16">
        <f t="shared" si="6"/>
        <v>-10</v>
      </c>
      <c r="M16">
        <f>$D16+'Input Data'!D$7</f>
        <v>6788.8</v>
      </c>
      <c r="N16">
        <f t="shared" si="7"/>
        <v>-10</v>
      </c>
      <c r="S16">
        <f>$D16+'Input Data'!D$10</f>
        <v>7787.2</v>
      </c>
      <c r="T16">
        <f t="shared" si="8"/>
        <v>-10</v>
      </c>
    </row>
    <row r="17" spans="1:20" x14ac:dyDescent="0.25">
      <c r="A17" t="str">
        <f>'Plot Data'!A31</f>
        <v>Asia Regs</v>
      </c>
      <c r="B17" s="70"/>
      <c r="D17">
        <v>200</v>
      </c>
      <c r="E17">
        <v>-10</v>
      </c>
      <c r="G17">
        <f>$D17+'Input Data'!D$4</f>
        <v>6689.6</v>
      </c>
      <c r="H17">
        <f t="shared" si="6"/>
        <v>-10</v>
      </c>
      <c r="M17">
        <f>$D17+'Input Data'!D$7</f>
        <v>7188.8</v>
      </c>
      <c r="N17">
        <f t="shared" si="7"/>
        <v>-10</v>
      </c>
      <c r="S17">
        <f>$D17+'Input Data'!D$10</f>
        <v>8187.2</v>
      </c>
      <c r="T17">
        <f t="shared" si="8"/>
        <v>-10</v>
      </c>
    </row>
    <row r="18" spans="1:20" x14ac:dyDescent="0.25">
      <c r="A18">
        <v>0</v>
      </c>
      <c r="B18" s="70">
        <f>B19</f>
        <v>-28.7</v>
      </c>
      <c r="D18">
        <v>200</v>
      </c>
      <c r="E18">
        <v>-40</v>
      </c>
      <c r="G18">
        <f>$D18+'Input Data'!D$4</f>
        <v>6689.6</v>
      </c>
      <c r="H18">
        <f t="shared" si="6"/>
        <v>-40</v>
      </c>
      <c r="M18">
        <f>$D18+'Input Data'!D$7</f>
        <v>7188.8</v>
      </c>
      <c r="N18">
        <f t="shared" si="7"/>
        <v>-40</v>
      </c>
      <c r="S18">
        <f>$D18+'Input Data'!D$10</f>
        <v>8187.2</v>
      </c>
      <c r="T18">
        <f t="shared" si="8"/>
        <v>-40</v>
      </c>
    </row>
    <row r="19" spans="1:20" x14ac:dyDescent="0.25">
      <c r="A19">
        <f>'Plot Data'!A32</f>
        <v>7200</v>
      </c>
      <c r="B19" s="71">
        <f>'Input Data'!D15</f>
        <v>-28.7</v>
      </c>
      <c r="D19">
        <v>5000</v>
      </c>
      <c r="E19">
        <v>-40</v>
      </c>
      <c r="G19">
        <f>$D19+'Input Data'!D$4</f>
        <v>11489.6</v>
      </c>
      <c r="H19">
        <f t="shared" si="6"/>
        <v>-40</v>
      </c>
      <c r="M19">
        <f>$D19+'Input Data'!D$7</f>
        <v>11988.8</v>
      </c>
      <c r="N19">
        <f t="shared" si="7"/>
        <v>-40</v>
      </c>
      <c r="S19">
        <f>$D19+'Input Data'!D$10</f>
        <v>12987.2</v>
      </c>
      <c r="T19">
        <f t="shared" si="8"/>
        <v>-40</v>
      </c>
    </row>
    <row r="20" spans="1:20" x14ac:dyDescent="0.25">
      <c r="A20">
        <f>'Plot Data'!A33</f>
        <v>7200</v>
      </c>
      <c r="B20" s="72">
        <v>0</v>
      </c>
    </row>
    <row r="21" spans="1:20" x14ac:dyDescent="0.25">
      <c r="A21">
        <f>'Plot Data'!A34</f>
        <v>10200</v>
      </c>
      <c r="B21" s="72">
        <v>0</v>
      </c>
      <c r="G21" t="str">
        <f>CONCATENATE("4f Band ",'Input Data'!A2," Max")</f>
        <v>4f Band 0 Max</v>
      </c>
      <c r="M21" t="str">
        <f>CONCATENATE("4f Band ",'Input Data'!A5," Max")</f>
        <v>4f Band 1 Max</v>
      </c>
      <c r="S21" t="str">
        <f>CONCATENATE("4f Band ",'Input Data'!A8," Max")</f>
        <v>4f Band 2 Max</v>
      </c>
    </row>
    <row r="22" spans="1:20" x14ac:dyDescent="0.25">
      <c r="A22">
        <f>'Plot Data'!A35</f>
        <v>10200</v>
      </c>
      <c r="B22" s="71">
        <f>'Input Data'!E15</f>
        <v>-28.7</v>
      </c>
      <c r="G22">
        <f>G2</f>
        <v>1489.6000000000004</v>
      </c>
      <c r="H22">
        <f>H2</f>
        <v>-18</v>
      </c>
      <c r="M22">
        <f>M2</f>
        <v>1489.6000000000004</v>
      </c>
      <c r="N22">
        <f>Q2</f>
        <v>-18</v>
      </c>
      <c r="S22">
        <f>S2</f>
        <v>2987.2</v>
      </c>
      <c r="T22">
        <f>T2</f>
        <v>-18</v>
      </c>
    </row>
    <row r="23" spans="1:20" x14ac:dyDescent="0.25">
      <c r="A23">
        <v>12000</v>
      </c>
      <c r="B23" s="70">
        <f>B22</f>
        <v>-28.7</v>
      </c>
      <c r="G23">
        <f t="shared" ref="G23:H23" si="9">G3</f>
        <v>5624.3200000000006</v>
      </c>
      <c r="H23">
        <f t="shared" si="9"/>
        <v>-18</v>
      </c>
      <c r="M23">
        <f t="shared" ref="M23:M26" si="10">M3</f>
        <v>6090.2400000000007</v>
      </c>
      <c r="N23">
        <f t="shared" ref="N23" si="11">Q3</f>
        <v>-18</v>
      </c>
      <c r="S23">
        <f t="shared" ref="S23:T23" si="12">S3</f>
        <v>6922.24</v>
      </c>
      <c r="T23">
        <f t="shared" si="12"/>
        <v>-18</v>
      </c>
    </row>
    <row r="24" spans="1:20" x14ac:dyDescent="0.25">
      <c r="G24">
        <f t="shared" ref="G24:H24" si="13">G4</f>
        <v>5624.3200000000006</v>
      </c>
      <c r="H24">
        <f t="shared" si="13"/>
        <v>-10</v>
      </c>
      <c r="M24">
        <f t="shared" si="10"/>
        <v>6090.2400000000007</v>
      </c>
      <c r="N24">
        <f t="shared" ref="N24" si="14">Q4</f>
        <v>-10</v>
      </c>
      <c r="S24">
        <f t="shared" ref="S24:T24" si="15">S4</f>
        <v>6922.24</v>
      </c>
      <c r="T24">
        <f t="shared" si="15"/>
        <v>-10</v>
      </c>
    </row>
    <row r="25" spans="1:20" x14ac:dyDescent="0.25">
      <c r="G25">
        <f t="shared" ref="G25:H25" si="16">G5</f>
        <v>5786.56</v>
      </c>
      <c r="H25">
        <f t="shared" si="16"/>
        <v>-10</v>
      </c>
      <c r="M25">
        <f t="shared" si="10"/>
        <v>6165.1200000000008</v>
      </c>
      <c r="N25">
        <f t="shared" ref="N25" si="17">Q5</f>
        <v>-10</v>
      </c>
      <c r="S25">
        <f t="shared" ref="S25:T25" si="18">S5</f>
        <v>7121.92</v>
      </c>
      <c r="T25">
        <f t="shared" si="18"/>
        <v>-10</v>
      </c>
    </row>
    <row r="26" spans="1:20" x14ac:dyDescent="0.25">
      <c r="G26">
        <f t="shared" ref="G26:H26" si="19">G6</f>
        <v>5786.56</v>
      </c>
      <c r="H26">
        <f t="shared" si="19"/>
        <v>0</v>
      </c>
      <c r="M26">
        <f t="shared" si="10"/>
        <v>6165.1200000000008</v>
      </c>
      <c r="N26">
        <f t="shared" ref="N26" si="20">Q6</f>
        <v>0</v>
      </c>
      <c r="S26">
        <f t="shared" ref="S26:T26" si="21">S6</f>
        <v>7121.92</v>
      </c>
      <c r="T26">
        <f t="shared" si="21"/>
        <v>0</v>
      </c>
    </row>
    <row r="27" spans="1:20" x14ac:dyDescent="0.25">
      <c r="G27">
        <f>J7</f>
        <v>7192.64</v>
      </c>
      <c r="H27">
        <f>K7</f>
        <v>0</v>
      </c>
      <c r="M27">
        <f>P7</f>
        <v>8311.68</v>
      </c>
      <c r="N27">
        <f>N7</f>
        <v>0</v>
      </c>
      <c r="S27">
        <f>V7</f>
        <v>8852.48</v>
      </c>
      <c r="T27">
        <f>W7</f>
        <v>0</v>
      </c>
    </row>
    <row r="28" spans="1:20" x14ac:dyDescent="0.25">
      <c r="A28" t="str">
        <f>IF('Input Data'!C58,'Input Data'!A58:B58,"")</f>
        <v/>
      </c>
      <c r="G28">
        <f t="shared" ref="G28:H28" si="22">J8</f>
        <v>7192.64</v>
      </c>
      <c r="H28">
        <f t="shared" si="22"/>
        <v>-10</v>
      </c>
      <c r="M28">
        <f t="shared" ref="M28:M31" si="23">P8</f>
        <v>8311.68</v>
      </c>
      <c r="N28">
        <f t="shared" ref="N28" si="24">N8</f>
        <v>-10</v>
      </c>
      <c r="S28">
        <f t="shared" ref="S28:S31" si="25">V8</f>
        <v>8852.48</v>
      </c>
      <c r="T28">
        <f t="shared" ref="T28:T31" si="26">W8</f>
        <v>-10</v>
      </c>
    </row>
    <row r="29" spans="1:20" x14ac:dyDescent="0.25">
      <c r="A29">
        <f>'Input Data'!A61*'Input Data'!C61</f>
        <v>0</v>
      </c>
      <c r="B29">
        <f>'Input Data'!B61*'Input Data'!C61</f>
        <v>0</v>
      </c>
      <c r="G29">
        <f t="shared" ref="G29:H29" si="27">J9</f>
        <v>7354.88</v>
      </c>
      <c r="H29">
        <f t="shared" si="27"/>
        <v>-10</v>
      </c>
      <c r="M29">
        <f t="shared" si="23"/>
        <v>8386.56</v>
      </c>
      <c r="N29">
        <f t="shared" ref="N29" si="28">N9</f>
        <v>-10</v>
      </c>
      <c r="S29">
        <f t="shared" si="25"/>
        <v>9052.16</v>
      </c>
      <c r="T29">
        <f t="shared" si="26"/>
        <v>-10</v>
      </c>
    </row>
    <row r="30" spans="1:20" x14ac:dyDescent="0.25">
      <c r="A30">
        <f>'Input Data'!A62*'Input Data'!C62</f>
        <v>0</v>
      </c>
      <c r="B30">
        <f>'Input Data'!B62*'Input Data'!C62</f>
        <v>0</v>
      </c>
      <c r="G30">
        <f t="shared" ref="G30:H30" si="29">J10</f>
        <v>7354.88</v>
      </c>
      <c r="H30">
        <f t="shared" si="29"/>
        <v>-18</v>
      </c>
      <c r="M30">
        <f t="shared" si="23"/>
        <v>8386.56</v>
      </c>
      <c r="N30">
        <f t="shared" ref="N30" si="30">N10</f>
        <v>-18</v>
      </c>
      <c r="S30">
        <f t="shared" si="25"/>
        <v>9052.16</v>
      </c>
      <c r="T30">
        <f t="shared" si="26"/>
        <v>-18</v>
      </c>
    </row>
    <row r="31" spans="1:20" x14ac:dyDescent="0.25">
      <c r="A31">
        <f>'Input Data'!A63*'Input Data'!C63</f>
        <v>0</v>
      </c>
      <c r="B31">
        <f>'Input Data'!B63*'Input Data'!C63</f>
        <v>0</v>
      </c>
      <c r="G31">
        <f t="shared" ref="G31:H31" si="31">J11</f>
        <v>11489.6</v>
      </c>
      <c r="H31">
        <f t="shared" si="31"/>
        <v>-18</v>
      </c>
      <c r="M31">
        <f t="shared" si="23"/>
        <v>12987.2</v>
      </c>
      <c r="N31">
        <f t="shared" ref="N31" si="32">N11</f>
        <v>-18</v>
      </c>
      <c r="S31">
        <f t="shared" si="25"/>
        <v>12987.2</v>
      </c>
      <c r="T31">
        <f t="shared" si="26"/>
        <v>-18</v>
      </c>
    </row>
    <row r="32" spans="1:20" x14ac:dyDescent="0.25">
      <c r="A32">
        <f>'Input Data'!A64*'Input Data'!C64</f>
        <v>0</v>
      </c>
      <c r="B32">
        <f>'Input Data'!B64*'Input Data'!C64</f>
        <v>0</v>
      </c>
    </row>
    <row r="33" spans="1:2" x14ac:dyDescent="0.25">
      <c r="A33">
        <f>'Input Data'!A65*'Input Data'!C65</f>
        <v>0</v>
      </c>
      <c r="B33">
        <f>'Input Data'!B65*'Input Data'!C65</f>
        <v>0</v>
      </c>
    </row>
    <row r="34" spans="1:2" x14ac:dyDescent="0.25">
      <c r="A34">
        <f>'Input Data'!A66*'Input Data'!C66</f>
        <v>0</v>
      </c>
      <c r="B34">
        <f>'Input Data'!B66*'Input Data'!C66</f>
        <v>0</v>
      </c>
    </row>
    <row r="35" spans="1:2" x14ac:dyDescent="0.25">
      <c r="A35">
        <f>'Input Data'!A67*'Input Data'!C67</f>
        <v>0</v>
      </c>
      <c r="B35">
        <f>'Input Data'!B67*'Input Data'!C67</f>
        <v>0</v>
      </c>
    </row>
    <row r="36" spans="1:2" x14ac:dyDescent="0.25">
      <c r="A36">
        <f>'Input Data'!A68*'Input Data'!C68</f>
        <v>0</v>
      </c>
      <c r="B36">
        <f>'Input Data'!B68*'Input Data'!C68</f>
        <v>0</v>
      </c>
    </row>
  </sheetData>
  <sheetProtection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D17:O48"/>
  <sheetViews>
    <sheetView showGridLines="0" workbookViewId="0"/>
  </sheetViews>
  <sheetFormatPr defaultRowHeight="15" x14ac:dyDescent="0.25"/>
  <sheetData>
    <row r="17" spans="4:15" x14ac:dyDescent="0.25">
      <c r="D17" s="104"/>
      <c r="E17" s="104"/>
      <c r="F17" s="104"/>
      <c r="G17" s="104"/>
      <c r="H17" s="104"/>
      <c r="I17" s="104"/>
      <c r="J17" s="104"/>
      <c r="K17" s="104"/>
      <c r="L17" s="104"/>
      <c r="M17" s="104"/>
      <c r="N17" s="104"/>
      <c r="O17" s="104"/>
    </row>
    <row r="18" spans="4:15" x14ac:dyDescent="0.25">
      <c r="D18" s="103" t="b">
        <v>0</v>
      </c>
      <c r="E18" s="51">
        <f>IF(D18,1,0)</f>
        <v>0</v>
      </c>
      <c r="F18" s="51"/>
      <c r="G18" s="51" t="str">
        <f>IF(E18,'Scale Plot Data'!G21,"")</f>
        <v/>
      </c>
      <c r="H18" s="51"/>
      <c r="I18" s="51"/>
      <c r="J18" s="51" t="str">
        <f>IF(E20,'Scale Plot Data'!M21,"")</f>
        <v/>
      </c>
      <c r="K18" s="51"/>
      <c r="L18" s="51"/>
      <c r="M18" s="51" t="str">
        <f>IF(E21,'Scale Plot Data'!S21,"")</f>
        <v/>
      </c>
      <c r="N18" s="51"/>
      <c r="O18" s="104"/>
    </row>
    <row r="19" spans="4:15" x14ac:dyDescent="0.25">
      <c r="D19" s="103"/>
      <c r="E19" s="51"/>
      <c r="F19" s="51"/>
      <c r="G19" s="51">
        <f>$E$18*'Scale Plot Data'!G22</f>
        <v>0</v>
      </c>
      <c r="H19" s="51">
        <f>$E$18*'Scale Plot Data'!H22</f>
        <v>0</v>
      </c>
      <c r="I19" s="51"/>
      <c r="J19" s="51">
        <f>$E$20*'Scale Plot Data'!M22</f>
        <v>0</v>
      </c>
      <c r="K19" s="51">
        <f>$E$20*'Scale Plot Data'!N22</f>
        <v>0</v>
      </c>
      <c r="L19" s="51"/>
      <c r="M19" s="51">
        <f>$E$21*'Scale Plot Data'!S22</f>
        <v>0</v>
      </c>
      <c r="N19" s="51">
        <f>$E$21*'Scale Plot Data'!T22</f>
        <v>0</v>
      </c>
      <c r="O19" s="104"/>
    </row>
    <row r="20" spans="4:15" x14ac:dyDescent="0.25">
      <c r="D20" s="103" t="b">
        <v>0</v>
      </c>
      <c r="E20" s="51">
        <f>IF(D20,1,0)</f>
        <v>0</v>
      </c>
      <c r="F20" s="51"/>
      <c r="G20" s="51">
        <f>$E$18*'Scale Plot Data'!G23</f>
        <v>0</v>
      </c>
      <c r="H20" s="51">
        <f>$E$18*'Scale Plot Data'!H23</f>
        <v>0</v>
      </c>
      <c r="I20" s="51"/>
      <c r="J20" s="51">
        <f>$E$20*'Scale Plot Data'!M23</f>
        <v>0</v>
      </c>
      <c r="K20" s="51">
        <f>$E$20*'Scale Plot Data'!N23</f>
        <v>0</v>
      </c>
      <c r="L20" s="51"/>
      <c r="M20" s="51">
        <f>$E$21*'Scale Plot Data'!S23</f>
        <v>0</v>
      </c>
      <c r="N20" s="51">
        <f>$E$21*'Scale Plot Data'!T23</f>
        <v>0</v>
      </c>
      <c r="O20" s="104"/>
    </row>
    <row r="21" spans="4:15" x14ac:dyDescent="0.25">
      <c r="D21" s="103" t="b">
        <v>0</v>
      </c>
      <c r="E21" s="51">
        <f>IF(D21,1,0)</f>
        <v>0</v>
      </c>
      <c r="F21" s="51"/>
      <c r="G21" s="51">
        <f>$E$18*'Scale Plot Data'!G24</f>
        <v>0</v>
      </c>
      <c r="H21" s="51">
        <f>$E$18*'Scale Plot Data'!H24</f>
        <v>0</v>
      </c>
      <c r="I21" s="51"/>
      <c r="J21" s="51">
        <f>$E$20*'Scale Plot Data'!M24</f>
        <v>0</v>
      </c>
      <c r="K21" s="51">
        <f>$E$20*'Scale Plot Data'!N24</f>
        <v>0</v>
      </c>
      <c r="L21" s="51"/>
      <c r="M21" s="51">
        <f>$E$21*'Scale Plot Data'!S24</f>
        <v>0</v>
      </c>
      <c r="N21" s="51">
        <f>$E$21*'Scale Plot Data'!T24</f>
        <v>0</v>
      </c>
      <c r="O21" s="104"/>
    </row>
    <row r="22" spans="4:15" x14ac:dyDescent="0.25">
      <c r="D22" s="51"/>
      <c r="E22" s="51"/>
      <c r="F22" s="51"/>
      <c r="G22" s="51">
        <f>$E$18*'Scale Plot Data'!G25</f>
        <v>0</v>
      </c>
      <c r="H22" s="51">
        <f>$E$18*'Scale Plot Data'!H25</f>
        <v>0</v>
      </c>
      <c r="I22" s="51"/>
      <c r="J22" s="51">
        <f>$E$20*'Scale Plot Data'!M25</f>
        <v>0</v>
      </c>
      <c r="K22" s="51">
        <f>$E$20*'Scale Plot Data'!N25</f>
        <v>0</v>
      </c>
      <c r="L22" s="51"/>
      <c r="M22" s="51">
        <f>$E$21*'Scale Plot Data'!S25</f>
        <v>0</v>
      </c>
      <c r="N22" s="51">
        <f>$E$21*'Scale Plot Data'!T25</f>
        <v>0</v>
      </c>
      <c r="O22" s="104"/>
    </row>
    <row r="23" spans="4:15" x14ac:dyDescent="0.25">
      <c r="D23" s="51"/>
      <c r="E23" s="51"/>
      <c r="F23" s="51"/>
      <c r="G23" s="51">
        <f>$E$18*'Scale Plot Data'!G26</f>
        <v>0</v>
      </c>
      <c r="H23" s="51">
        <f>$E$18*'Scale Plot Data'!H26</f>
        <v>0</v>
      </c>
      <c r="I23" s="51"/>
      <c r="J23" s="51">
        <f>$E$20*'Scale Plot Data'!M26</f>
        <v>0</v>
      </c>
      <c r="K23" s="51">
        <f>$E$20*'Scale Plot Data'!N26</f>
        <v>0</v>
      </c>
      <c r="L23" s="51"/>
      <c r="M23" s="51">
        <f>$E$21*'Scale Plot Data'!S26</f>
        <v>0</v>
      </c>
      <c r="N23" s="51">
        <f>$E$21*'Scale Plot Data'!T26</f>
        <v>0</v>
      </c>
      <c r="O23" s="104"/>
    </row>
    <row r="24" spans="4:15" x14ac:dyDescent="0.25">
      <c r="D24" s="51"/>
      <c r="E24" s="51"/>
      <c r="F24" s="51"/>
      <c r="G24" s="51">
        <f>$E$18*'Scale Plot Data'!G27</f>
        <v>0</v>
      </c>
      <c r="H24" s="51">
        <f>$E$18*'Scale Plot Data'!H27</f>
        <v>0</v>
      </c>
      <c r="I24" s="51"/>
      <c r="J24" s="51">
        <f>$E$20*'Scale Plot Data'!M27</f>
        <v>0</v>
      </c>
      <c r="K24" s="51">
        <f>$E$20*'Scale Plot Data'!N27</f>
        <v>0</v>
      </c>
      <c r="L24" s="51"/>
      <c r="M24" s="51">
        <f>$E$21*'Scale Plot Data'!S27</f>
        <v>0</v>
      </c>
      <c r="N24" s="51">
        <f>$E$21*'Scale Plot Data'!T27</f>
        <v>0</v>
      </c>
      <c r="O24" s="104"/>
    </row>
    <row r="25" spans="4:15" x14ac:dyDescent="0.25">
      <c r="D25" s="51"/>
      <c r="E25" s="51"/>
      <c r="F25" s="51"/>
      <c r="G25" s="51">
        <f>$E$18*'Scale Plot Data'!G28</f>
        <v>0</v>
      </c>
      <c r="H25" s="51">
        <f>$E$18*'Scale Plot Data'!H28</f>
        <v>0</v>
      </c>
      <c r="I25" s="51"/>
      <c r="J25" s="51">
        <f>$E$20*'Scale Plot Data'!M28</f>
        <v>0</v>
      </c>
      <c r="K25" s="51">
        <f>$E$20*'Scale Plot Data'!N28</f>
        <v>0</v>
      </c>
      <c r="L25" s="51"/>
      <c r="M25" s="51">
        <f>$E$21*'Scale Plot Data'!S28</f>
        <v>0</v>
      </c>
      <c r="N25" s="51">
        <f>$E$21*'Scale Plot Data'!T28</f>
        <v>0</v>
      </c>
      <c r="O25" s="104"/>
    </row>
    <row r="26" spans="4:15" x14ac:dyDescent="0.25">
      <c r="D26" s="51"/>
      <c r="E26" s="51"/>
      <c r="F26" s="51"/>
      <c r="G26" s="51">
        <f>$E$18*'Scale Plot Data'!G29</f>
        <v>0</v>
      </c>
      <c r="H26" s="51">
        <f>$E$18*'Scale Plot Data'!H29</f>
        <v>0</v>
      </c>
      <c r="I26" s="51"/>
      <c r="J26" s="51">
        <f>$E$20*'Scale Plot Data'!M29</f>
        <v>0</v>
      </c>
      <c r="K26" s="51">
        <f>$E$20*'Scale Plot Data'!N29</f>
        <v>0</v>
      </c>
      <c r="L26" s="51"/>
      <c r="M26" s="51">
        <f>$E$21*'Scale Plot Data'!S29</f>
        <v>0</v>
      </c>
      <c r="N26" s="51">
        <f>$E$21*'Scale Plot Data'!T29</f>
        <v>0</v>
      </c>
      <c r="O26" s="104"/>
    </row>
    <row r="27" spans="4:15" x14ac:dyDescent="0.25">
      <c r="D27" s="51"/>
      <c r="E27" s="51"/>
      <c r="F27" s="51"/>
      <c r="G27" s="51">
        <f>$E$18*'Scale Plot Data'!G30</f>
        <v>0</v>
      </c>
      <c r="H27" s="51">
        <f>$E$18*'Scale Plot Data'!H30</f>
        <v>0</v>
      </c>
      <c r="I27" s="51"/>
      <c r="J27" s="51">
        <f>$E$20*'Scale Plot Data'!M30</f>
        <v>0</v>
      </c>
      <c r="K27" s="51">
        <f>$E$20*'Scale Plot Data'!N30</f>
        <v>0</v>
      </c>
      <c r="L27" s="51"/>
      <c r="M27" s="51">
        <f>$E$21*'Scale Plot Data'!S30</f>
        <v>0</v>
      </c>
      <c r="N27" s="51">
        <f>$E$21*'Scale Plot Data'!T30</f>
        <v>0</v>
      </c>
      <c r="O27" s="104"/>
    </row>
    <row r="28" spans="4:15" x14ac:dyDescent="0.25">
      <c r="D28" s="51"/>
      <c r="E28" s="51"/>
      <c r="F28" s="51"/>
      <c r="G28" s="51">
        <f>$E$18*'Scale Plot Data'!G31</f>
        <v>0</v>
      </c>
      <c r="H28" s="51">
        <f>$E$18*'Scale Plot Data'!H31</f>
        <v>0</v>
      </c>
      <c r="I28" s="51"/>
      <c r="J28" s="51">
        <f>$E$20*'Scale Plot Data'!M31</f>
        <v>0</v>
      </c>
      <c r="K28" s="51">
        <f>$E$20*'Scale Plot Data'!N31</f>
        <v>0</v>
      </c>
      <c r="L28" s="51"/>
      <c r="M28" s="51">
        <f>$E$21*'Scale Plot Data'!S31</f>
        <v>0</v>
      </c>
      <c r="N28" s="51">
        <f>$E$21*'Scale Plot Data'!T31</f>
        <v>0</v>
      </c>
      <c r="O28" s="104"/>
    </row>
    <row r="29" spans="4:15" x14ac:dyDescent="0.25">
      <c r="D29" s="51"/>
      <c r="E29" s="51"/>
      <c r="F29" s="51"/>
      <c r="G29" s="51"/>
      <c r="H29" s="51"/>
      <c r="I29" s="51"/>
      <c r="J29" s="51"/>
      <c r="K29" s="51"/>
      <c r="L29" s="51"/>
      <c r="M29" s="51"/>
      <c r="N29" s="51"/>
      <c r="O29" s="104"/>
    </row>
    <row r="30" spans="4:15" x14ac:dyDescent="0.25">
      <c r="D30" s="51"/>
      <c r="E30" s="51"/>
      <c r="F30" s="51"/>
      <c r="G30" s="51" t="str">
        <f>IF(OR(E20,E18),'Scale Plot Data'!G13,"")</f>
        <v/>
      </c>
      <c r="H30" s="51"/>
      <c r="I30" s="51"/>
      <c r="J30" s="51" t="str">
        <f>IF(E20,'Scale Plot Data'!M13,"")</f>
        <v/>
      </c>
      <c r="K30" s="51"/>
      <c r="L30" s="51"/>
      <c r="M30" s="51" t="str">
        <f>IF(OR(E20,E21),'Scale Plot Data'!S13,"")</f>
        <v/>
      </c>
      <c r="N30" s="51"/>
      <c r="O30" s="104"/>
    </row>
    <row r="31" spans="4:15" x14ac:dyDescent="0.25">
      <c r="D31" s="51"/>
      <c r="E31" s="51"/>
      <c r="F31" s="51"/>
      <c r="G31" s="51">
        <f>MIN($E$18+$E$20,1)*'Scale Plot Data'!G14</f>
        <v>0</v>
      </c>
      <c r="H31" s="51">
        <f>MIN($E$18+$E$20,1)*'Scale Plot Data'!H14</f>
        <v>0</v>
      </c>
      <c r="I31" s="51"/>
      <c r="J31" s="51">
        <f>$E$20*'Scale Plot Data'!M14</f>
        <v>0</v>
      </c>
      <c r="K31" s="51">
        <f>$E$20*'Scale Plot Data'!N14</f>
        <v>0</v>
      </c>
      <c r="L31" s="51"/>
      <c r="M31" s="51">
        <f>MIN($E$21+$E$20,1)*'Scale Plot Data'!S14</f>
        <v>0</v>
      </c>
      <c r="N31" s="51">
        <f>MIN($E$21+$E$20,1)*'Scale Plot Data'!T14</f>
        <v>0</v>
      </c>
      <c r="O31" s="104"/>
    </row>
    <row r="32" spans="4:15" x14ac:dyDescent="0.25">
      <c r="D32" s="51"/>
      <c r="E32" s="51"/>
      <c r="F32" s="51"/>
      <c r="G32" s="51">
        <f>MIN($E$18+$E$20,1)*'Scale Plot Data'!G15</f>
        <v>0</v>
      </c>
      <c r="H32" s="51">
        <f>MIN($E$18+$E$20,1)*'Scale Plot Data'!H15</f>
        <v>0</v>
      </c>
      <c r="I32" s="51"/>
      <c r="J32" s="51">
        <f>$E$20*'Scale Plot Data'!M15</f>
        <v>0</v>
      </c>
      <c r="K32" s="51">
        <f>$E$20*'Scale Plot Data'!N15</f>
        <v>0</v>
      </c>
      <c r="L32" s="51"/>
      <c r="M32" s="51">
        <f>MIN($E$21+$E$20,1)*'Scale Plot Data'!S15</f>
        <v>0</v>
      </c>
      <c r="N32" s="51">
        <f>MIN($E$21+$E$20,1)*'Scale Plot Data'!T15</f>
        <v>0</v>
      </c>
      <c r="O32" s="104"/>
    </row>
    <row r="33" spans="4:15" x14ac:dyDescent="0.25">
      <c r="D33" s="51"/>
      <c r="E33" s="51"/>
      <c r="F33" s="51"/>
      <c r="G33" s="51">
        <f>MIN($E$18+$E$20,1)*'Scale Plot Data'!G16</f>
        <v>0</v>
      </c>
      <c r="H33" s="51">
        <f>MIN($E$18+$E$20,1)*'Scale Plot Data'!H16</f>
        <v>0</v>
      </c>
      <c r="I33" s="51"/>
      <c r="J33" s="51">
        <f>$E$20*'Scale Plot Data'!M16</f>
        <v>0</v>
      </c>
      <c r="K33" s="51">
        <f>$E$20*'Scale Plot Data'!N16</f>
        <v>0</v>
      </c>
      <c r="L33" s="51"/>
      <c r="M33" s="51">
        <f>MIN($E$21+$E$20,1)*'Scale Plot Data'!S16</f>
        <v>0</v>
      </c>
      <c r="N33" s="51">
        <f>MIN($E$21+$E$20,1)*'Scale Plot Data'!T16</f>
        <v>0</v>
      </c>
      <c r="O33" s="104"/>
    </row>
    <row r="34" spans="4:15" x14ac:dyDescent="0.25">
      <c r="D34" s="51"/>
      <c r="E34" s="51"/>
      <c r="F34" s="51"/>
      <c r="G34" s="51">
        <f>MIN($E$18+$E$20,1)*'Scale Plot Data'!G17</f>
        <v>0</v>
      </c>
      <c r="H34" s="51">
        <f>MIN($E$18+$E$20,1)*'Scale Plot Data'!H17</f>
        <v>0</v>
      </c>
      <c r="I34" s="51"/>
      <c r="J34" s="51">
        <f>$E$20*'Scale Plot Data'!M17</f>
        <v>0</v>
      </c>
      <c r="K34" s="51">
        <f>$E$20*'Scale Plot Data'!N17</f>
        <v>0</v>
      </c>
      <c r="L34" s="51"/>
      <c r="M34" s="51">
        <f>MIN($E$21+$E$20,1)*'Scale Plot Data'!S17</f>
        <v>0</v>
      </c>
      <c r="N34" s="51">
        <f>MIN($E$21+$E$20,1)*'Scale Plot Data'!T17</f>
        <v>0</v>
      </c>
      <c r="O34" s="104"/>
    </row>
    <row r="35" spans="4:15" x14ac:dyDescent="0.25">
      <c r="D35" s="51"/>
      <c r="E35" s="51"/>
      <c r="F35" s="51"/>
      <c r="G35" s="51">
        <f>MIN($E$18+$E$20,1)*'Scale Plot Data'!G18</f>
        <v>0</v>
      </c>
      <c r="H35" s="51">
        <f>MIN($E$18+$E$20,1)*'Scale Plot Data'!H18</f>
        <v>0</v>
      </c>
      <c r="I35" s="51"/>
      <c r="J35" s="51">
        <f>$E$20*'Scale Plot Data'!M18</f>
        <v>0</v>
      </c>
      <c r="K35" s="51">
        <f>$E$20*'Scale Plot Data'!N18</f>
        <v>0</v>
      </c>
      <c r="L35" s="51"/>
      <c r="M35" s="51">
        <f>MIN($E$21+$E$20,1)*'Scale Plot Data'!S18</f>
        <v>0</v>
      </c>
      <c r="N35" s="51">
        <f>MIN($E$21+$E$20,1)*'Scale Plot Data'!T18</f>
        <v>0</v>
      </c>
      <c r="O35" s="104"/>
    </row>
    <row r="36" spans="4:15" x14ac:dyDescent="0.25">
      <c r="D36" s="51"/>
      <c r="E36" s="51"/>
      <c r="F36" s="51"/>
      <c r="G36" s="51">
        <f>MIN($E$18+$E$20,1)*'Scale Plot Data'!G19</f>
        <v>0</v>
      </c>
      <c r="H36" s="51">
        <f>MIN($E$18+$E$20,1)*'Scale Plot Data'!H19</f>
        <v>0</v>
      </c>
      <c r="I36" s="51"/>
      <c r="J36" s="51">
        <f>$E$20*'Scale Plot Data'!M19</f>
        <v>0</v>
      </c>
      <c r="K36" s="51">
        <f>$E$20*'Scale Plot Data'!N19</f>
        <v>0</v>
      </c>
      <c r="L36" s="51"/>
      <c r="M36" s="51">
        <f>MIN($E$21+$E$20,1)*'Scale Plot Data'!S19</f>
        <v>0</v>
      </c>
      <c r="N36" s="51">
        <f>MIN($E$21+$E$20,1)*'Scale Plot Data'!T19</f>
        <v>0</v>
      </c>
      <c r="O36" s="104"/>
    </row>
    <row r="37" spans="4:15" x14ac:dyDescent="0.25">
      <c r="D37" s="104"/>
      <c r="E37" s="104"/>
      <c r="F37" s="104"/>
      <c r="G37" s="104"/>
      <c r="H37" s="104"/>
      <c r="I37" s="104"/>
      <c r="J37" s="104"/>
      <c r="K37" s="104"/>
      <c r="L37" s="104"/>
      <c r="M37" s="104"/>
      <c r="N37" s="104"/>
      <c r="O37" s="104"/>
    </row>
    <row r="38" spans="4:15" x14ac:dyDescent="0.25">
      <c r="D38" s="104"/>
      <c r="E38" s="104"/>
      <c r="F38" s="104"/>
      <c r="G38" s="104"/>
      <c r="H38" s="104"/>
      <c r="I38" s="104"/>
      <c r="J38" s="104"/>
      <c r="K38" s="104"/>
      <c r="L38" s="104"/>
      <c r="M38" s="104"/>
      <c r="N38" s="104"/>
      <c r="O38" s="104"/>
    </row>
    <row r="39" spans="4:15" x14ac:dyDescent="0.25">
      <c r="D39" s="104"/>
      <c r="E39" s="104"/>
      <c r="F39" s="104"/>
      <c r="G39" s="104"/>
      <c r="H39" s="104"/>
      <c r="I39" s="104"/>
      <c r="J39" s="104"/>
      <c r="K39" s="104"/>
      <c r="L39" s="104"/>
      <c r="M39" s="104"/>
      <c r="N39" s="104"/>
      <c r="O39" s="104"/>
    </row>
    <row r="40" spans="4:15" x14ac:dyDescent="0.25">
      <c r="D40" s="104"/>
      <c r="E40" s="104"/>
      <c r="F40" s="104"/>
      <c r="G40" s="104"/>
      <c r="H40" s="104"/>
      <c r="I40" s="104"/>
      <c r="J40" s="104"/>
      <c r="K40" s="104"/>
      <c r="L40" s="104"/>
      <c r="M40" s="104"/>
      <c r="N40" s="104"/>
      <c r="O40" s="104"/>
    </row>
    <row r="41" spans="4:15" x14ac:dyDescent="0.25">
      <c r="D41" s="104"/>
      <c r="E41" s="104"/>
      <c r="F41" s="104"/>
      <c r="G41" s="104"/>
      <c r="H41" s="104"/>
      <c r="I41" s="104"/>
      <c r="J41" s="104"/>
      <c r="K41" s="104"/>
      <c r="L41" s="104"/>
      <c r="M41" s="104"/>
      <c r="N41" s="104"/>
      <c r="O41" s="104"/>
    </row>
    <row r="42" spans="4:15" x14ac:dyDescent="0.25">
      <c r="D42" s="104"/>
      <c r="E42" s="104"/>
      <c r="F42" s="104"/>
      <c r="G42" s="104"/>
      <c r="H42" s="104"/>
      <c r="I42" s="104"/>
      <c r="J42" s="104"/>
      <c r="K42" s="104"/>
      <c r="L42" s="104"/>
      <c r="M42" s="104"/>
      <c r="N42" s="104"/>
      <c r="O42" s="104"/>
    </row>
    <row r="43" spans="4:15" x14ac:dyDescent="0.25">
      <c r="D43" s="104"/>
      <c r="E43" s="104"/>
      <c r="F43" s="104"/>
      <c r="G43" s="104"/>
      <c r="H43" s="104"/>
      <c r="I43" s="104"/>
      <c r="J43" s="104"/>
      <c r="K43" s="104"/>
      <c r="L43" s="104"/>
      <c r="M43" s="104"/>
      <c r="N43" s="104"/>
      <c r="O43" s="104"/>
    </row>
    <row r="44" spans="4:15" x14ac:dyDescent="0.25">
      <c r="D44" s="104"/>
      <c r="E44" s="104"/>
      <c r="F44" s="104"/>
      <c r="G44" s="104"/>
      <c r="H44" s="104"/>
      <c r="I44" s="104"/>
      <c r="J44" s="104"/>
      <c r="K44" s="104"/>
      <c r="L44" s="104"/>
      <c r="M44" s="104"/>
      <c r="N44" s="104"/>
      <c r="O44" s="104"/>
    </row>
    <row r="45" spans="4:15" x14ac:dyDescent="0.25">
      <c r="D45" s="104"/>
      <c r="E45" s="104"/>
      <c r="F45" s="104"/>
      <c r="G45" s="104"/>
      <c r="H45" s="104"/>
      <c r="I45" s="104"/>
      <c r="J45" s="104"/>
      <c r="K45" s="104"/>
      <c r="L45" s="104"/>
      <c r="M45" s="104"/>
      <c r="N45" s="104"/>
      <c r="O45" s="104"/>
    </row>
    <row r="46" spans="4:15" x14ac:dyDescent="0.25">
      <c r="D46" s="104"/>
      <c r="E46" s="104"/>
      <c r="F46" s="104"/>
      <c r="G46" s="104"/>
      <c r="H46" s="104"/>
      <c r="I46" s="104"/>
      <c r="J46" s="104"/>
      <c r="K46" s="104"/>
      <c r="L46" s="104"/>
      <c r="M46" s="104"/>
      <c r="N46" s="104"/>
      <c r="O46" s="104"/>
    </row>
    <row r="47" spans="4:15" x14ac:dyDescent="0.25">
      <c r="D47" s="104"/>
      <c r="E47" s="104"/>
      <c r="F47" s="104"/>
      <c r="G47" s="104"/>
      <c r="H47" s="104"/>
      <c r="I47" s="104"/>
      <c r="J47" s="104"/>
      <c r="K47" s="104"/>
      <c r="L47" s="104"/>
      <c r="M47" s="104"/>
      <c r="N47" s="104"/>
      <c r="O47" s="104"/>
    </row>
    <row r="48" spans="4:15" x14ac:dyDescent="0.25">
      <c r="D48" s="104"/>
      <c r="E48" s="104"/>
      <c r="F48" s="104"/>
      <c r="G48" s="104"/>
      <c r="H48" s="104"/>
      <c r="I48" s="104"/>
      <c r="J48" s="104"/>
      <c r="K48" s="104"/>
      <c r="L48" s="104"/>
      <c r="M48" s="104"/>
      <c r="N48" s="104"/>
      <c r="O48" s="104"/>
    </row>
  </sheetData>
  <sheetProtection sheet="1" objects="1" scenarios="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1</xdr:col>
                    <xdr:colOff>0</xdr:colOff>
                    <xdr:row>17</xdr:row>
                    <xdr:rowOff>9525</xdr:rowOff>
                  </from>
                  <to>
                    <xdr:col>3</xdr:col>
                    <xdr:colOff>0</xdr:colOff>
                    <xdr:row>18</xdr:row>
                    <xdr:rowOff>38100</xdr:rowOff>
                  </to>
                </anchor>
              </controlPr>
            </control>
          </mc:Choice>
        </mc:AlternateContent>
        <mc:AlternateContent xmlns:mc="http://schemas.openxmlformats.org/markup-compatibility/2006">
          <mc:Choice Requires="x14">
            <control shapeId="6146" r:id="rId4" name="Check Box 2">
              <controlPr defaultSize="0" autoFill="0" autoLine="0" autoPict="0">
                <anchor moveWithCells="1">
                  <from>
                    <xdr:col>1</xdr:col>
                    <xdr:colOff>0</xdr:colOff>
                    <xdr:row>18</xdr:row>
                    <xdr:rowOff>76200</xdr:rowOff>
                  </from>
                  <to>
                    <xdr:col>3</xdr:col>
                    <xdr:colOff>0</xdr:colOff>
                    <xdr:row>19</xdr:row>
                    <xdr:rowOff>104775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xdr:col>
                    <xdr:colOff>0</xdr:colOff>
                    <xdr:row>19</xdr:row>
                    <xdr:rowOff>161925</xdr:rowOff>
                  </from>
                  <to>
                    <xdr:col>3</xdr:col>
                    <xdr:colOff>0</xdr:colOff>
                    <xdr:row>21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IEEE Cover</vt:lpstr>
      <vt:lpstr>Notes</vt:lpstr>
      <vt:lpstr>Input Data</vt:lpstr>
      <vt:lpstr>Plots</vt:lpstr>
      <vt:lpstr>Plot Data</vt:lpstr>
      <vt:lpstr>Scale Plot Data</vt:lpstr>
      <vt:lpstr>4f Band Plots</vt:lpstr>
      <vt:lpstr>Scale Plots</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Jennings</dc:creator>
  <cp:lastModifiedBy>Adrian Jennings</cp:lastModifiedBy>
  <dcterms:created xsi:type="dcterms:W3CDTF">2009-11-18T15:37:57Z</dcterms:created>
  <dcterms:modified xsi:type="dcterms:W3CDTF">2011-01-20T14:59:11Z</dcterms:modified>
</cp:coreProperties>
</file>