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90" windowWidth="15600" windowHeight="8220"/>
  </bookViews>
  <sheets>
    <sheet name="IEEE Cover" sheetId="6" r:id="rId1"/>
    <sheet name="Notes" sheetId="4" r:id="rId2"/>
    <sheet name="Input Data" sheetId="1" r:id="rId3"/>
    <sheet name="Plots" sheetId="3" state="hidden" r:id="rId4"/>
    <sheet name="Plot Data" sheetId="2" state="hidden" r:id="rId5"/>
    <sheet name="Scale Plot Data" sheetId="7" state="hidden" r:id="rId6"/>
    <sheet name="Scale Plots" sheetId="9" r:id="rId7"/>
  </sheets>
  <calcPr calcId="125725"/>
</workbook>
</file>

<file path=xl/calcChain.xml><?xml version="1.0" encoding="utf-8"?>
<calcChain xmlns="http://schemas.openxmlformats.org/spreadsheetml/2006/main">
  <c r="J6" i="7"/>
  <c r="G26" s="1"/>
  <c r="J5"/>
  <c r="J4"/>
  <c r="J3"/>
  <c r="G23" s="1"/>
  <c r="H23"/>
  <c r="G24"/>
  <c r="H24"/>
  <c r="G25"/>
  <c r="H25"/>
  <c r="H26"/>
  <c r="G27"/>
  <c r="H27"/>
  <c r="G28"/>
  <c r="H28"/>
  <c r="G29"/>
  <c r="H29"/>
  <c r="G30"/>
  <c r="H30"/>
  <c r="G31"/>
  <c r="H31"/>
  <c r="H22"/>
  <c r="G22"/>
  <c r="J10"/>
  <c r="J9"/>
  <c r="J7"/>
  <c r="J8"/>
  <c r="P3"/>
  <c r="P4"/>
  <c r="P5"/>
  <c r="P6"/>
  <c r="P7"/>
  <c r="P8"/>
  <c r="P9"/>
  <c r="P10"/>
  <c r="P11"/>
  <c r="P2"/>
  <c r="P1"/>
  <c r="T28" l="1"/>
  <c r="T29"/>
  <c r="T30"/>
  <c r="T31"/>
  <c r="T27"/>
  <c r="T23"/>
  <c r="T24"/>
  <c r="T25"/>
  <c r="T26"/>
  <c r="N28"/>
  <c r="N29"/>
  <c r="N30"/>
  <c r="N31"/>
  <c r="N27"/>
  <c r="N23"/>
  <c r="N24"/>
  <c r="N25"/>
  <c r="N26"/>
  <c r="S21"/>
  <c r="S13"/>
  <c r="T19"/>
  <c r="T18"/>
  <c r="T17"/>
  <c r="T16"/>
  <c r="T15"/>
  <c r="T14"/>
  <c r="M21"/>
  <c r="M15"/>
  <c r="M16"/>
  <c r="M17"/>
  <c r="M18"/>
  <c r="M19"/>
  <c r="M14"/>
  <c r="M13"/>
  <c r="N19"/>
  <c r="N18"/>
  <c r="N17"/>
  <c r="N16"/>
  <c r="N15"/>
  <c r="N14"/>
  <c r="Q11"/>
  <c r="Q10"/>
  <c r="Q9"/>
  <c r="Q8"/>
  <c r="Q7"/>
  <c r="Q6"/>
  <c r="Q5"/>
  <c r="Q4"/>
  <c r="Q3"/>
  <c r="Q2"/>
  <c r="N22" s="1"/>
  <c r="G21"/>
  <c r="G13"/>
  <c r="G15"/>
  <c r="H15"/>
  <c r="G16"/>
  <c r="H16"/>
  <c r="G17"/>
  <c r="H17"/>
  <c r="G18"/>
  <c r="H18"/>
  <c r="G19"/>
  <c r="H19"/>
  <c r="H14"/>
  <c r="G14"/>
  <c r="Y3"/>
  <c r="Y4"/>
  <c r="Y5"/>
  <c r="Y6"/>
  <c r="Y7"/>
  <c r="Y8"/>
  <c r="Y9"/>
  <c r="Y10"/>
  <c r="Y11"/>
  <c r="Y2"/>
  <c r="Y1"/>
  <c r="Z11"/>
  <c r="Z10"/>
  <c r="Z9"/>
  <c r="Z8"/>
  <c r="Z7"/>
  <c r="Z6"/>
  <c r="Z5"/>
  <c r="Z4"/>
  <c r="Z3"/>
  <c r="Z2"/>
  <c r="V1"/>
  <c r="W11"/>
  <c r="W10"/>
  <c r="W9"/>
  <c r="W8"/>
  <c r="W7"/>
  <c r="W6"/>
  <c r="W5"/>
  <c r="W4"/>
  <c r="W3"/>
  <c r="W2"/>
  <c r="T22" s="1"/>
  <c r="S1"/>
  <c r="T11"/>
  <c r="T10"/>
  <c r="T9"/>
  <c r="T8"/>
  <c r="T7"/>
  <c r="T6"/>
  <c r="T5"/>
  <c r="T4"/>
  <c r="T3"/>
  <c r="T2"/>
  <c r="M3"/>
  <c r="M4"/>
  <c r="M5"/>
  <c r="M6"/>
  <c r="M7"/>
  <c r="M27" s="1"/>
  <c r="M8"/>
  <c r="M28" s="1"/>
  <c r="M9"/>
  <c r="M29" s="1"/>
  <c r="M10"/>
  <c r="M30" s="1"/>
  <c r="M11"/>
  <c r="M31" s="1"/>
  <c r="M2"/>
  <c r="M1"/>
  <c r="N11"/>
  <c r="N10"/>
  <c r="N9"/>
  <c r="N8"/>
  <c r="N7"/>
  <c r="N6"/>
  <c r="N5"/>
  <c r="N4"/>
  <c r="N3"/>
  <c r="N2"/>
  <c r="J1"/>
  <c r="K11"/>
  <c r="K10"/>
  <c r="K9"/>
  <c r="K8"/>
  <c r="K7"/>
  <c r="K6"/>
  <c r="K5"/>
  <c r="K4"/>
  <c r="K3"/>
  <c r="K2"/>
  <c r="G3"/>
  <c r="G4"/>
  <c r="G5"/>
  <c r="G6"/>
  <c r="G7"/>
  <c r="G8"/>
  <c r="G9"/>
  <c r="G10"/>
  <c r="G11"/>
  <c r="G2"/>
  <c r="H3"/>
  <c r="H4"/>
  <c r="H5"/>
  <c r="H6"/>
  <c r="H7"/>
  <c r="H8"/>
  <c r="H9"/>
  <c r="H10"/>
  <c r="H11"/>
  <c r="H2"/>
  <c r="G1"/>
  <c r="A38" i="2"/>
  <c r="A39" s="1"/>
  <c r="G3" i="1"/>
  <c r="D4" i="2" s="1"/>
  <c r="D5" s="1"/>
  <c r="G4" i="1"/>
  <c r="G5"/>
  <c r="D8" i="2" s="1"/>
  <c r="D9" s="1"/>
  <c r="G6" i="1"/>
  <c r="D6" s="1"/>
  <c r="C6" s="1"/>
  <c r="A16" i="2" s="1"/>
  <c r="G7" i="1"/>
  <c r="V3" i="7" s="1"/>
  <c r="S23" s="1"/>
  <c r="D4" i="1"/>
  <c r="B4" s="1"/>
  <c r="D14" i="2"/>
  <c r="D15" s="1"/>
  <c r="J2" i="7" l="1"/>
  <c r="M25"/>
  <c r="M23"/>
  <c r="J11"/>
  <c r="M22"/>
  <c r="M26"/>
  <c r="M24"/>
  <c r="V11"/>
  <c r="V2"/>
  <c r="S22" s="1"/>
  <c r="V10"/>
  <c r="V8"/>
  <c r="V6"/>
  <c r="S26" s="1"/>
  <c r="V4"/>
  <c r="S24" s="1"/>
  <c r="V9"/>
  <c r="V7"/>
  <c r="V5"/>
  <c r="S25" s="1"/>
  <c r="S2"/>
  <c r="S10"/>
  <c r="S30" s="1"/>
  <c r="S8"/>
  <c r="S28" s="1"/>
  <c r="S6"/>
  <c r="S4"/>
  <c r="S14"/>
  <c r="S18"/>
  <c r="S16"/>
  <c r="S11"/>
  <c r="S31" s="1"/>
  <c r="S9"/>
  <c r="S29" s="1"/>
  <c r="S7"/>
  <c r="S27" s="1"/>
  <c r="S5"/>
  <c r="S3"/>
  <c r="S19"/>
  <c r="S17"/>
  <c r="S15"/>
  <c r="A17" i="2"/>
  <c r="D16"/>
  <c r="D17" s="1"/>
  <c r="D10"/>
  <c r="D11" s="1"/>
  <c r="B6" i="1"/>
  <c r="C4"/>
  <c r="D2" i="2"/>
  <c r="D3" s="1"/>
  <c r="B3" i="7"/>
  <c r="B2" s="1"/>
  <c r="B6"/>
  <c r="B7" s="1"/>
  <c r="B22"/>
  <c r="B23" s="1"/>
  <c r="B19"/>
  <c r="B14"/>
  <c r="B11"/>
  <c r="B10" s="1"/>
  <c r="B15"/>
  <c r="B18"/>
  <c r="A1"/>
  <c r="A9"/>
  <c r="A17"/>
  <c r="A8" i="2"/>
  <c r="G2" i="1"/>
  <c r="N16" i="2"/>
  <c r="N15"/>
  <c r="N10"/>
  <c r="N9"/>
  <c r="N4"/>
  <c r="N3"/>
  <c r="K46"/>
  <c r="K45"/>
  <c r="K40"/>
  <c r="K39"/>
  <c r="K34"/>
  <c r="K33"/>
  <c r="K28"/>
  <c r="K27"/>
  <c r="K22"/>
  <c r="K21"/>
  <c r="K16"/>
  <c r="K15"/>
  <c r="K10"/>
  <c r="K9"/>
  <c r="K4"/>
  <c r="K3"/>
  <c r="H34"/>
  <c r="H33"/>
  <c r="H28"/>
  <c r="H27"/>
  <c r="H22"/>
  <c r="H21"/>
  <c r="H10"/>
  <c r="H9"/>
  <c r="H16"/>
  <c r="H15"/>
  <c r="H4"/>
  <c r="H3"/>
  <c r="M15"/>
  <c r="J45"/>
  <c r="J39"/>
  <c r="G33"/>
  <c r="D33" i="1"/>
  <c r="M16" i="2" s="1"/>
  <c r="C33" i="1"/>
  <c r="M14" i="2" s="1"/>
  <c r="D32" i="1"/>
  <c r="J40" i="2" s="1"/>
  <c r="C32" i="1"/>
  <c r="J38" i="2" s="1"/>
  <c r="M11"/>
  <c r="M10"/>
  <c r="M9"/>
  <c r="M8"/>
  <c r="J35"/>
  <c r="J34"/>
  <c r="J33"/>
  <c r="J32"/>
  <c r="J29"/>
  <c r="J28"/>
  <c r="J27"/>
  <c r="J26"/>
  <c r="J23"/>
  <c r="J22"/>
  <c r="J21"/>
  <c r="J20"/>
  <c r="J17"/>
  <c r="J16"/>
  <c r="J15"/>
  <c r="J14"/>
  <c r="G29"/>
  <c r="G28"/>
  <c r="G27"/>
  <c r="G26"/>
  <c r="M5"/>
  <c r="M4"/>
  <c r="M3"/>
  <c r="M2"/>
  <c r="J11"/>
  <c r="J10"/>
  <c r="J9"/>
  <c r="J8"/>
  <c r="J5"/>
  <c r="J4"/>
  <c r="J3"/>
  <c r="J2"/>
  <c r="G23"/>
  <c r="G22"/>
  <c r="G21"/>
  <c r="G20"/>
  <c r="G17"/>
  <c r="G16"/>
  <c r="G15"/>
  <c r="G14"/>
  <c r="G11"/>
  <c r="G10"/>
  <c r="G9"/>
  <c r="G8"/>
  <c r="G5"/>
  <c r="G4"/>
  <c r="G3"/>
  <c r="G2"/>
  <c r="E10" i="1"/>
  <c r="A35" i="2"/>
  <c r="A22" i="7" s="1"/>
  <c r="A34" i="2"/>
  <c r="A21" i="7" s="1"/>
  <c r="A33" i="2"/>
  <c r="A20" i="7" s="1"/>
  <c r="A32" i="2"/>
  <c r="A19" i="7" s="1"/>
  <c r="A29" i="2"/>
  <c r="A14" i="7" s="1"/>
  <c r="A28" i="2"/>
  <c r="A13" i="7" s="1"/>
  <c r="A27" i="2"/>
  <c r="A12" i="7" s="1"/>
  <c r="A26" i="2"/>
  <c r="A11" i="7" s="1"/>
  <c r="A23" i="2"/>
  <c r="A6" i="7" s="1"/>
  <c r="A22" i="2"/>
  <c r="A5" i="7" s="1"/>
  <c r="A21" i="2"/>
  <c r="A4" i="7" s="1"/>
  <c r="A20" i="2"/>
  <c r="A3" i="7" s="1"/>
  <c r="E12" i="1"/>
  <c r="E11"/>
  <c r="D12"/>
  <c r="G40" s="1"/>
  <c r="D11"/>
  <c r="F39" s="1"/>
  <c r="D10"/>
  <c r="E40" s="1"/>
  <c r="A14" i="2" l="1"/>
  <c r="A15"/>
  <c r="G35"/>
  <c r="J41"/>
  <c r="J47"/>
  <c r="M17"/>
  <c r="G32"/>
  <c r="G34"/>
  <c r="J44"/>
  <c r="J46"/>
  <c r="D2" i="1"/>
  <c r="B2" s="1"/>
  <c r="A3" i="2" s="1"/>
  <c r="A9"/>
  <c r="G53" i="1"/>
  <c r="G51"/>
  <c r="G49"/>
  <c r="G47"/>
  <c r="G45"/>
  <c r="G43"/>
  <c r="G41"/>
  <c r="G39"/>
  <c r="G38"/>
  <c r="G52"/>
  <c r="G50"/>
  <c r="G48"/>
  <c r="G46"/>
  <c r="G44"/>
  <c r="G42"/>
  <c r="F38"/>
  <c r="F53"/>
  <c r="F52"/>
  <c r="F51"/>
  <c r="F50"/>
  <c r="F49"/>
  <c r="F48"/>
  <c r="F47"/>
  <c r="F46"/>
  <c r="F45"/>
  <c r="F44"/>
  <c r="F43"/>
  <c r="F42"/>
  <c r="F41"/>
  <c r="F40"/>
  <c r="E38"/>
  <c r="E53"/>
  <c r="E51"/>
  <c r="E49"/>
  <c r="E47"/>
  <c r="E45"/>
  <c r="E43"/>
  <c r="E41"/>
  <c r="E39"/>
  <c r="E52"/>
  <c r="E50"/>
  <c r="E48"/>
  <c r="E46"/>
  <c r="E44"/>
  <c r="E42"/>
  <c r="A2" i="2" l="1"/>
  <c r="C2" i="1"/>
  <c r="A4" i="2" s="1"/>
  <c r="A10"/>
  <c r="A11"/>
  <c r="A5" l="1"/>
</calcChain>
</file>

<file path=xl/sharedStrings.xml><?xml version="1.0" encoding="utf-8"?>
<sst xmlns="http://schemas.openxmlformats.org/spreadsheetml/2006/main" count="144" uniqueCount="101">
  <si>
    <t>Region</t>
  </si>
  <si>
    <t>US</t>
  </si>
  <si>
    <t>EU</t>
  </si>
  <si>
    <t>Korea</t>
  </si>
  <si>
    <t>Region Fc</t>
  </si>
  <si>
    <t>Region BW</t>
  </si>
  <si>
    <t>Low Edge</t>
  </si>
  <si>
    <t>High Edge</t>
  </si>
  <si>
    <t>Center</t>
  </si>
  <si>
    <t>Mandatory</t>
  </si>
  <si>
    <t>Optional</t>
  </si>
  <si>
    <t>Band #</t>
  </si>
  <si>
    <t>Width</t>
  </si>
  <si>
    <t>4a Band Plan</t>
  </si>
  <si>
    <t>Distance from</t>
  </si>
  <si>
    <t>US Center</t>
  </si>
  <si>
    <t>EU Center</t>
  </si>
  <si>
    <t>Asia Center</t>
  </si>
  <si>
    <t>Asia</t>
  </si>
  <si>
    <t>T US Tag 1</t>
  </si>
  <si>
    <t>T US Tag 2</t>
  </si>
  <si>
    <t>T US Tag 3</t>
  </si>
  <si>
    <t>T US Tag 4</t>
  </si>
  <si>
    <t>T EU Tag 1</t>
  </si>
  <si>
    <t>T EU Tag 2</t>
  </si>
  <si>
    <t>T Korea Tag 1</t>
  </si>
  <si>
    <t>Tag 1</t>
  </si>
  <si>
    <t>Tag 2</t>
  </si>
  <si>
    <t>Tag 3</t>
  </si>
  <si>
    <t>Tag 4</t>
  </si>
  <si>
    <t>Time Domain Tags</t>
  </si>
  <si>
    <t xml:space="preserve">EU </t>
  </si>
  <si>
    <t>4f Band</t>
  </si>
  <si>
    <t>Band Fc</t>
  </si>
  <si>
    <t>Band BW</t>
  </si>
  <si>
    <t>Ubisense Tags</t>
  </si>
  <si>
    <t>Lower -10dB Edge (MHz)</t>
  </si>
  <si>
    <t>Upper -10dB Edge (MHz)</t>
  </si>
  <si>
    <t>U US Tag 1</t>
  </si>
  <si>
    <t>U EU Tag 1</t>
  </si>
  <si>
    <t>U EU Tag 2</t>
  </si>
  <si>
    <t>U EU Tag 3</t>
  </si>
  <si>
    <t>U EU Tag 4</t>
  </si>
  <si>
    <t>U Korea Tag 1</t>
  </si>
  <si>
    <t>ZES Tags</t>
  </si>
  <si>
    <t>US/EU</t>
  </si>
  <si>
    <t>EU/Asia</t>
  </si>
  <si>
    <t>US Regs</t>
  </si>
  <si>
    <t>EU Regs</t>
  </si>
  <si>
    <t>Asia Regs</t>
  </si>
  <si>
    <t>Plot?</t>
  </si>
  <si>
    <t>Z EU Tag Concept 1</t>
  </si>
  <si>
    <t>Z EU Tag Concept 2</t>
  </si>
  <si>
    <t>Z US Tag Concept 1</t>
  </si>
  <si>
    <t>Tag Concept 1</t>
  </si>
  <si>
    <t>Z Korea Tag Concept 2</t>
  </si>
  <si>
    <t>Tag Concept 2</t>
  </si>
  <si>
    <t>Regional spectrum regulations band edges are defined as follows:</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</si>
  <si>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</si>
  <si>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</si>
  <si>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</si>
  <si>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</si>
  <si>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Purpose</t>
  </si>
  <si>
    <t>Abstract</t>
  </si>
  <si>
    <t>Source</t>
  </si>
  <si>
    <t>Date Submitted</t>
  </si>
  <si>
    <t>Title</t>
  </si>
  <si>
    <t>IEEE P802.15 Working Group for Wireless Personal Area Networks (WPANs)</t>
  </si>
  <si>
    <t>Project</t>
  </si>
  <si>
    <t>Wireless Personal Area Networks</t>
  </si>
  <si>
    <t>IEEE P802.15</t>
  </si>
  <si>
    <t>Adrian Jennings</t>
  </si>
  <si>
    <t>Time Domain Corporation</t>
  </si>
  <si>
    <t>330 Wynn Drive, Suite 300
Huntsville, AL. 35805. USA</t>
  </si>
  <si>
    <t>Voice: +1 256 759 4708</t>
  </si>
  <si>
    <t>Fax: +1 256 922 0387</t>
  </si>
  <si>
    <t>E-mail: adrian.jennings@timedomain.com</t>
  </si>
  <si>
    <t>Channel Center</t>
  </si>
  <si>
    <t>March 2010</t>
  </si>
  <si>
    <t>Lower Edge dB</t>
  </si>
  <si>
    <t>Upper Edge dB</t>
  </si>
  <si>
    <t>Companion Document to Time Domain UWB Band Plan Proposal</t>
  </si>
  <si>
    <t>This document is a companion document document # 15-10-0147-004f to allow detailed inspection of the band plan and existing tag survey data.</t>
  </si>
  <si>
    <t>This document has been prepared to assist the IEEE P802.15.4f task group in resolving TBDs in the current baseline draft</t>
  </si>
  <si>
    <t>17 Mar, 2010</t>
  </si>
  <si>
    <t>0 Wide</t>
  </si>
  <si>
    <t>1 Wide</t>
  </si>
  <si>
    <t>2 Wide</t>
  </si>
  <si>
    <t>4f Band 0 Std</t>
  </si>
  <si>
    <t>4f Band 1 Std</t>
  </si>
  <si>
    <t>4f Band 2 Std</t>
  </si>
  <si>
    <t>4f Band 0 Wide</t>
  </si>
  <si>
    <t>4f Band 1 Wide</t>
  </si>
  <si>
    <t>4f Band 2 Wide</t>
  </si>
  <si>
    <t>4a Mandatory Band</t>
  </si>
  <si>
    <t>4a Band Model</t>
  </si>
  <si>
    <t>4f Band Model</t>
  </si>
  <si>
    <t>IEEE 802.15-10-0148-04-004f</t>
  </si>
  <si>
    <t>4a Channel</t>
  </si>
  <si>
    <t>Uses instead 4a band:</t>
  </si>
  <si>
    <t>Additionally spans 4a band:</t>
  </si>
</sst>
</file>

<file path=xl/styles.xml><?xml version="1.0" encoding="utf-8"?>
<styleSheet xmlns="http://schemas.openxmlformats.org/spreadsheetml/2006/main">
  <numFmts count="2">
    <numFmt numFmtId="164" formatCode="0.0"/>
    <numFmt numFmtId="165" formatCode="[$-409]d\-mmm\-yy;@"/>
  </numFmts>
  <fonts count="11">
    <font>
      <sz val="11"/>
      <color theme="1"/>
      <name val="Calibri"/>
      <family val="2"/>
      <scheme val="minor"/>
    </font>
    <font>
      <b/>
      <sz val="12"/>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sz val="11"/>
      <color theme="1"/>
      <name val="Calibri"/>
      <family val="2"/>
      <scheme val="minor"/>
    </font>
  </fonts>
  <fills count="5">
    <fill>
      <patternFill patternType="none"/>
    </fill>
    <fill>
      <patternFill patternType="gray125"/>
    </fill>
    <fill>
      <patternFill patternType="solid">
        <fgColor rgb="FFB8CCE4"/>
        <bgColor indexed="64"/>
      </patternFill>
    </fill>
    <fill>
      <patternFill patternType="solid">
        <fgColor theme="4" tint="0.59999389629810485"/>
        <bgColor indexed="64"/>
      </patternFill>
    </fill>
    <fill>
      <patternFill patternType="solid">
        <fgColor theme="9"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rgb="FF000000"/>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rgb="FF000000"/>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5" fillId="0" borderId="0"/>
    <xf numFmtId="9" fontId="10" fillId="0" borderId="0" applyFont="0" applyFill="0" applyBorder="0" applyAlignment="0" applyProtection="0"/>
  </cellStyleXfs>
  <cellXfs count="117">
    <xf numFmtId="0" fontId="0" fillId="0" borderId="0" xfId="0"/>
    <xf numFmtId="0" fontId="0" fillId="0" borderId="0" xfId="0" applyAlignment="1">
      <alignment horizontal="center"/>
    </xf>
    <xf numFmtId="0" fontId="0" fillId="0" borderId="1" xfId="0" applyBorder="1" applyAlignment="1">
      <alignment horizontal="center" vertical="top" wrapText="1"/>
    </xf>
    <xf numFmtId="0" fontId="0" fillId="0" borderId="2" xfId="0" applyBorder="1" applyAlignment="1">
      <alignment vertical="top" wrapText="1"/>
    </xf>
    <xf numFmtId="0" fontId="0" fillId="0" borderId="3" xfId="0" applyBorder="1" applyAlignment="1">
      <alignment horizontal="center"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horizontal="center" vertical="top" wrapText="1"/>
    </xf>
    <xf numFmtId="0" fontId="0" fillId="0" borderId="8" xfId="0" applyBorder="1" applyAlignment="1">
      <alignment vertical="top" wrapText="1"/>
    </xf>
    <xf numFmtId="0" fontId="0" fillId="0" borderId="9" xfId="0" applyBorder="1" applyAlignment="1">
      <alignment horizontal="center" vertical="top" wrapText="1"/>
    </xf>
    <xf numFmtId="0" fontId="0" fillId="0" borderId="9" xfId="0" applyFill="1" applyBorder="1" applyAlignment="1">
      <alignment horizontal="center" vertical="top" wrapText="1"/>
    </xf>
    <xf numFmtId="0" fontId="0" fillId="0" borderId="0" xfId="0" applyBorder="1"/>
    <xf numFmtId="0" fontId="1" fillId="2" borderId="10"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11" xfId="0"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13" xfId="0" applyFill="1" applyBorder="1" applyAlignment="1">
      <alignment horizontal="center" vertical="top" wrapText="1"/>
    </xf>
    <xf numFmtId="0" fontId="0" fillId="0" borderId="14" xfId="0" applyFill="1" applyBorder="1" applyAlignment="1">
      <alignment horizontal="center" vertical="top" wrapText="1"/>
    </xf>
    <xf numFmtId="0" fontId="0" fillId="0" borderId="1" xfId="0" applyBorder="1" applyAlignment="1">
      <alignment horizont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0" borderId="5"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3" xfId="0" applyBorder="1" applyAlignment="1">
      <alignment horizontal="center"/>
    </xf>
    <xf numFmtId="0" fontId="1" fillId="0" borderId="0"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4" xfId="0" applyBorder="1" applyAlignment="1">
      <alignment horizontal="center" vertical="top" wrapText="1"/>
    </xf>
    <xf numFmtId="0" fontId="3" fillId="0" borderId="1" xfId="0" applyFont="1" applyBorder="1"/>
    <xf numFmtId="0" fontId="0" fillId="0" borderId="1" xfId="0" applyBorder="1"/>
    <xf numFmtId="0" fontId="2" fillId="0" borderId="1" xfId="0" applyFont="1" applyBorder="1" applyAlignment="1">
      <alignment horizontal="center"/>
    </xf>
    <xf numFmtId="0" fontId="3" fillId="0" borderId="5" xfId="0" applyFont="1" applyBorder="1"/>
    <xf numFmtId="0" fontId="3" fillId="0" borderId="12" xfId="0" applyFont="1" applyBorder="1" applyAlignment="1">
      <alignment horizontal="center"/>
    </xf>
    <xf numFmtId="0" fontId="2" fillId="0" borderId="5" xfId="0" applyFont="1" applyBorder="1" applyAlignment="1">
      <alignment horizontal="center"/>
    </xf>
    <xf numFmtId="0" fontId="2" fillId="0" borderId="12" xfId="0" applyFont="1" applyBorder="1" applyAlignment="1">
      <alignment horizontal="center"/>
    </xf>
    <xf numFmtId="0" fontId="3" fillId="0" borderId="2" xfId="0" applyFont="1" applyBorder="1"/>
    <xf numFmtId="0" fontId="3" fillId="0" borderId="3" xfId="0" applyFont="1" applyBorder="1"/>
    <xf numFmtId="0" fontId="3" fillId="0" borderId="11" xfId="0" applyFont="1" applyBorder="1"/>
    <xf numFmtId="0" fontId="3" fillId="0" borderId="12" xfId="0" applyFont="1" applyBorder="1"/>
    <xf numFmtId="0" fontId="0" fillId="0" borderId="5" xfId="0" applyBorder="1"/>
    <xf numFmtId="0" fontId="0" fillId="0" borderId="12" xfId="0" applyBorder="1"/>
    <xf numFmtId="0" fontId="0" fillId="0" borderId="6" xfId="0" applyBorder="1"/>
    <xf numFmtId="0" fontId="0" fillId="0" borderId="7" xfId="0" applyBorder="1"/>
    <xf numFmtId="0" fontId="0" fillId="0" borderId="13" xfId="0" applyBorder="1"/>
    <xf numFmtId="0" fontId="0" fillId="0" borderId="0" xfId="0" applyBorder="1" applyAlignment="1">
      <alignment vertical="top" wrapText="1"/>
    </xf>
    <xf numFmtId="0" fontId="0" fillId="0" borderId="0" xfId="0" applyBorder="1" applyAlignment="1">
      <alignment horizontal="center" vertical="top" wrapText="1"/>
    </xf>
    <xf numFmtId="0" fontId="0" fillId="0" borderId="0" xfId="0" applyFill="1" applyBorder="1" applyAlignment="1">
      <alignment horizontal="center" vertical="top" wrapText="1"/>
    </xf>
    <xf numFmtId="0" fontId="0" fillId="0" borderId="24" xfId="0" applyBorder="1" applyAlignment="1">
      <alignment horizontal="center" vertical="top" wrapText="1"/>
    </xf>
    <xf numFmtId="0" fontId="0" fillId="0" borderId="0" xfId="0" applyFill="1" applyBorder="1"/>
    <xf numFmtId="0" fontId="4" fillId="0" borderId="0" xfId="0" applyFont="1" applyFill="1" applyBorder="1"/>
    <xf numFmtId="0" fontId="4" fillId="0" borderId="0" xfId="0" applyFont="1" applyBorder="1"/>
    <xf numFmtId="0" fontId="4" fillId="0" borderId="0" xfId="0" applyFont="1"/>
    <xf numFmtId="0" fontId="5" fillId="0" borderId="0" xfId="1"/>
    <xf numFmtId="0" fontId="5" fillId="0" borderId="0" xfId="1" applyAlignment="1">
      <alignment wrapText="1"/>
    </xf>
    <xf numFmtId="0" fontId="6" fillId="0" borderId="26" xfId="1" applyFont="1" applyBorder="1" applyAlignment="1">
      <alignment vertical="top" wrapText="1"/>
    </xf>
    <xf numFmtId="0" fontId="6" fillId="0" borderId="25" xfId="1" applyFont="1" applyBorder="1" applyAlignment="1">
      <alignment vertical="top" wrapText="1"/>
    </xf>
    <xf numFmtId="0" fontId="6" fillId="0" borderId="27" xfId="1" applyFont="1" applyBorder="1" applyAlignment="1">
      <alignment vertical="top" wrapText="1"/>
    </xf>
    <xf numFmtId="0" fontId="6" fillId="0" borderId="0" xfId="1" applyFont="1" applyAlignment="1">
      <alignment vertical="top" wrapText="1"/>
    </xf>
    <xf numFmtId="0" fontId="7" fillId="0" borderId="0" xfId="1" applyFont="1" applyAlignment="1">
      <alignment horizontal="center"/>
    </xf>
    <xf numFmtId="0" fontId="8" fillId="0" borderId="0" xfId="1" applyFont="1" applyAlignment="1">
      <alignment horizontal="right"/>
    </xf>
    <xf numFmtId="0" fontId="9" fillId="0" borderId="0" xfId="1" applyFont="1"/>
    <xf numFmtId="49" fontId="8" fillId="0" borderId="0" xfId="1" applyNumberFormat="1" applyFont="1" applyAlignment="1">
      <alignment horizontal="left"/>
    </xf>
    <xf numFmtId="0" fontId="0" fillId="4" borderId="11" xfId="0" applyFill="1" applyBorder="1" applyAlignment="1" applyProtection="1">
      <alignment horizontal="center" vertical="top" wrapText="1"/>
    </xf>
    <xf numFmtId="0" fontId="0" fillId="4" borderId="12" xfId="0" applyFill="1" applyBorder="1" applyAlignment="1" applyProtection="1">
      <alignment horizontal="center" vertical="top" wrapText="1"/>
    </xf>
    <xf numFmtId="0" fontId="0" fillId="4" borderId="13" xfId="0" applyFill="1" applyBorder="1" applyAlignment="1" applyProtection="1">
      <alignment horizontal="center" vertical="top" wrapText="1"/>
    </xf>
    <xf numFmtId="0" fontId="0" fillId="4" borderId="14" xfId="0" applyFill="1" applyBorder="1" applyAlignment="1" applyProtection="1">
      <alignment horizontal="center" vertical="top" wrapText="1"/>
    </xf>
    <xf numFmtId="0" fontId="4" fillId="0" borderId="0" xfId="0" applyFont="1" applyBorder="1" applyProtection="1">
      <protection locked="0"/>
    </xf>
    <xf numFmtId="0" fontId="4" fillId="0" borderId="0" xfId="0" applyFont="1" applyBorder="1" applyAlignment="1" applyProtection="1">
      <alignment vertical="center" wrapText="1"/>
      <protection locked="0"/>
    </xf>
    <xf numFmtId="0" fontId="4" fillId="0" borderId="0" xfId="0" applyFont="1" applyBorder="1" applyAlignment="1" applyProtection="1">
      <alignment horizontal="center" vertical="top" wrapText="1"/>
      <protection locked="0"/>
    </xf>
    <xf numFmtId="0" fontId="4" fillId="0" borderId="0" xfId="0" applyFont="1" applyFill="1" applyBorder="1" applyAlignment="1" applyProtection="1">
      <alignment horizontal="center" vertical="top" wrapText="1"/>
      <protection locked="0"/>
    </xf>
    <xf numFmtId="0" fontId="0" fillId="0" borderId="0" xfId="0" applyAlignment="1">
      <alignment horizontal="right"/>
    </xf>
    <xf numFmtId="49" fontId="0" fillId="0" borderId="0" xfId="0" applyNumberFormat="1" applyAlignment="1">
      <alignment horizontal="right"/>
    </xf>
    <xf numFmtId="0" fontId="0" fillId="0" borderId="0" xfId="0" applyNumberFormat="1" applyAlignment="1">
      <alignment horizontal="right"/>
    </xf>
    <xf numFmtId="0" fontId="0" fillId="0" borderId="1" xfId="0" applyNumberFormat="1" applyBorder="1" applyAlignment="1">
      <alignment horizontal="center"/>
    </xf>
    <xf numFmtId="0" fontId="0" fillId="0" borderId="1" xfId="0" applyFill="1" applyBorder="1" applyAlignment="1" applyProtection="1">
      <alignment horizontal="center"/>
    </xf>
    <xf numFmtId="9" fontId="0" fillId="0" borderId="0" xfId="2" applyFont="1" applyFill="1" applyBorder="1" applyAlignment="1">
      <alignment horizontal="center" vertical="top" wrapText="1"/>
    </xf>
    <xf numFmtId="0" fontId="0" fillId="0" borderId="0" xfId="0" applyFill="1" applyBorder="1" applyAlignment="1">
      <alignment vertical="center" wrapText="1"/>
    </xf>
    <xf numFmtId="0" fontId="0" fillId="0" borderId="0" xfId="0" applyNumberFormat="1" applyFill="1" applyBorder="1" applyAlignment="1">
      <alignment vertical="center" wrapText="1"/>
    </xf>
    <xf numFmtId="164" fontId="0" fillId="0" borderId="0" xfId="0" applyNumberFormat="1" applyFill="1" applyBorder="1" applyAlignment="1">
      <alignment vertical="center" wrapText="1"/>
    </xf>
    <xf numFmtId="0" fontId="0" fillId="0" borderId="28" xfId="0" applyBorder="1" applyAlignment="1">
      <alignment horizontal="center"/>
    </xf>
    <xf numFmtId="0" fontId="0" fillId="0" borderId="29" xfId="0" applyBorder="1" applyAlignment="1">
      <alignment horizontal="center"/>
    </xf>
    <xf numFmtId="0" fontId="0" fillId="0" borderId="29" xfId="0" applyFill="1" applyBorder="1" applyAlignment="1" applyProtection="1">
      <alignment horizontal="center"/>
    </xf>
    <xf numFmtId="0" fontId="0" fillId="0" borderId="30" xfId="0" applyBorder="1" applyAlignment="1">
      <alignment horizont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0" fillId="0" borderId="32" xfId="0" applyFill="1" applyBorder="1" applyAlignment="1" applyProtection="1">
      <alignment horizontal="center"/>
    </xf>
    <xf numFmtId="0" fontId="0" fillId="0" borderId="33" xfId="0" applyFill="1" applyBorder="1" applyAlignment="1" applyProtection="1">
      <alignment horizontal="center"/>
    </xf>
    <xf numFmtId="0" fontId="0" fillId="0" borderId="28" xfId="0" applyFill="1" applyBorder="1" applyAlignment="1" applyProtection="1">
      <alignment horizontal="center"/>
    </xf>
    <xf numFmtId="0" fontId="0" fillId="0" borderId="5" xfId="0" applyFill="1" applyBorder="1" applyAlignment="1" applyProtection="1">
      <alignment horizontal="center"/>
    </xf>
    <xf numFmtId="0" fontId="0" fillId="0" borderId="6" xfId="0" applyFill="1" applyBorder="1" applyAlignment="1" applyProtection="1">
      <alignment horizontal="center"/>
    </xf>
    <xf numFmtId="0" fontId="0" fillId="0" borderId="35" xfId="0" applyBorder="1" applyAlignment="1">
      <alignment horizontal="center"/>
    </xf>
    <xf numFmtId="0" fontId="6" fillId="0" borderId="25" xfId="1" applyFont="1" applyBorder="1" applyAlignment="1">
      <alignment vertical="top" wrapText="1"/>
    </xf>
    <xf numFmtId="0" fontId="7" fillId="0" borderId="25" xfId="1" applyFont="1" applyBorder="1" applyAlignment="1">
      <alignment vertical="top" wrapText="1"/>
    </xf>
    <xf numFmtId="165" fontId="6" fillId="0" borderId="25" xfId="1" quotePrefix="1" applyNumberFormat="1" applyFont="1" applyBorder="1" applyAlignment="1">
      <alignment horizontal="left" vertical="top" wrapText="1"/>
    </xf>
    <xf numFmtId="165" fontId="6" fillId="0" borderId="25" xfId="1" applyNumberFormat="1" applyFont="1" applyBorder="1" applyAlignment="1">
      <alignment horizontal="left" vertical="top"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0" borderId="17" xfId="0" applyBorder="1" applyAlignment="1">
      <alignment horizontal="center" vertical="top" wrapText="1"/>
    </xf>
    <xf numFmtId="0" fontId="3" fillId="0" borderId="20"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3" borderId="23" xfId="0" applyFont="1" applyFill="1" applyBorder="1" applyAlignment="1">
      <alignment horizontal="left" vertical="top" wrapText="1"/>
    </xf>
    <xf numFmtId="0" fontId="3" fillId="3" borderId="18" xfId="0" applyFont="1" applyFill="1" applyBorder="1" applyAlignment="1">
      <alignment horizontal="left" vertical="top" wrapText="1"/>
    </xf>
    <xf numFmtId="0" fontId="3" fillId="3" borderId="19" xfId="0" applyFont="1" applyFill="1" applyBorder="1" applyAlignment="1">
      <alignment horizontal="left" vertical="top" wrapText="1"/>
    </xf>
    <xf numFmtId="0" fontId="0" fillId="0" borderId="33" xfId="0" applyBorder="1" applyAlignment="1">
      <alignment horizontal="right"/>
    </xf>
    <xf numFmtId="0" fontId="0" fillId="0" borderId="36" xfId="0" applyBorder="1" applyAlignment="1">
      <alignment horizontal="right"/>
    </xf>
    <xf numFmtId="0" fontId="0" fillId="0" borderId="37" xfId="0" applyBorder="1" applyAlignment="1">
      <alignment horizontal="right"/>
    </xf>
    <xf numFmtId="0" fontId="0" fillId="0" borderId="34" xfId="0" applyBorder="1" applyAlignment="1">
      <alignment horizontal="right"/>
    </xf>
    <xf numFmtId="0" fontId="0" fillId="0" borderId="38" xfId="0" applyBorder="1" applyAlignment="1">
      <alignment horizontal="right"/>
    </xf>
    <xf numFmtId="0" fontId="0" fillId="0" borderId="39" xfId="0" applyBorder="1" applyAlignment="1">
      <alignment horizontal="right"/>
    </xf>
  </cellXfs>
  <cellStyles count="3">
    <cellStyle name="Normal" xfId="0" builtinId="0"/>
    <cellStyle name="Normal 2" xfId="1"/>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US Region</a:t>
            </a:r>
          </a:p>
        </c:rich>
      </c:tx>
      <c:overlay val="1"/>
    </c:title>
    <c:plotArea>
      <c:layout/>
      <c:scatterChart>
        <c:scatterStyle val="lineMarker"/>
        <c:ser>
          <c:idx val="0"/>
          <c:order val="0"/>
          <c:tx>
            <c:strRef>
              <c:f>'Plot Data'!$A$19</c:f>
              <c:strCache>
                <c:ptCount val="1"/>
                <c:pt idx="0">
                  <c:v>US Regs</c:v>
                </c:pt>
              </c:strCache>
            </c:strRef>
          </c:tx>
          <c:spPr>
            <a:ln w="63500">
              <a:solidFill>
                <a:srgbClr val="FF0000"/>
              </a:solidFill>
            </a:ln>
          </c:spPr>
          <c:marker>
            <c:symbol val="none"/>
          </c:marker>
          <c:xVal>
            <c:numRef>
              <c:f>'Plot Data'!$A$20:$A$23</c:f>
              <c:numCache>
                <c:formatCode>General</c:formatCode>
                <c:ptCount val="4"/>
                <c:pt idx="0">
                  <c:v>5925</c:v>
                </c:pt>
                <c:pt idx="1">
                  <c:v>5925</c:v>
                </c:pt>
                <c:pt idx="2">
                  <c:v>7250</c:v>
                </c:pt>
                <c:pt idx="3">
                  <c:v>7250</c:v>
                </c:pt>
              </c:numCache>
            </c:numRef>
          </c:xVal>
          <c:yVal>
            <c:numRef>
              <c:f>'Plot Data'!$B$20:$B$23</c:f>
              <c:numCache>
                <c:formatCode>General</c:formatCode>
                <c:ptCount val="4"/>
                <c:pt idx="0">
                  <c:v>0</c:v>
                </c:pt>
                <c:pt idx="1">
                  <c:v>1.4</c:v>
                </c:pt>
                <c:pt idx="2">
                  <c:v>1.4</c:v>
                </c:pt>
                <c:pt idx="3">
                  <c:v>0</c:v>
                </c:pt>
              </c:numCache>
            </c:numRef>
          </c:yVal>
        </c:ser>
        <c:ser>
          <c:idx val="7"/>
          <c:order val="1"/>
          <c:tx>
            <c:strRef>
              <c:f>'Plot Data'!$A$1</c:f>
              <c:strCache>
                <c:ptCount val="1"/>
                <c:pt idx="0">
                  <c:v>4f Band 0 Std</c:v>
                </c:pt>
              </c:strCache>
            </c:strRef>
          </c:tx>
          <c:spPr>
            <a:ln>
              <a:solidFill>
                <a:schemeClr val="accent1"/>
              </a:solidFill>
            </a:ln>
          </c:spPr>
          <c:marker>
            <c:symbol val="none"/>
          </c:marker>
          <c:xVal>
            <c:numRef>
              <c:f>'Plot Data'!$A$2:$A$5</c:f>
              <c:numCache>
                <c:formatCode>General</c:formatCode>
                <c:ptCount val="4"/>
                <c:pt idx="0">
                  <c:v>6289.6</c:v>
                </c:pt>
                <c:pt idx="1">
                  <c:v>6289.6</c:v>
                </c:pt>
                <c:pt idx="2">
                  <c:v>6689.6</c:v>
                </c:pt>
                <c:pt idx="3">
                  <c:v>6689.6</c:v>
                </c:pt>
              </c:numCache>
            </c:numRef>
          </c:xVal>
          <c:yVal>
            <c:numRef>
              <c:f>'Plot Data'!$B$2:$B$5</c:f>
              <c:numCache>
                <c:formatCode>General</c:formatCode>
                <c:ptCount val="4"/>
                <c:pt idx="0">
                  <c:v>0</c:v>
                </c:pt>
                <c:pt idx="1">
                  <c:v>1.2</c:v>
                </c:pt>
                <c:pt idx="2">
                  <c:v>1.2</c:v>
                </c:pt>
                <c:pt idx="3">
                  <c:v>0</c:v>
                </c:pt>
              </c:numCache>
            </c:numRef>
          </c:yVal>
        </c:ser>
        <c:ser>
          <c:idx val="9"/>
          <c:order val="2"/>
          <c:tx>
            <c:strRef>
              <c:f>'Plot Data'!$D$1</c:f>
              <c:strCache>
                <c:ptCount val="1"/>
                <c:pt idx="0">
                  <c:v>4f Band 0 Wide</c:v>
                </c:pt>
              </c:strCache>
            </c:strRef>
          </c:tx>
          <c:spPr>
            <a:ln>
              <a:solidFill>
                <a:schemeClr val="accent1"/>
              </a:solidFill>
              <a:prstDash val="sysDash"/>
            </a:ln>
          </c:spPr>
          <c:marker>
            <c:symbol val="none"/>
          </c:marker>
          <c:xVal>
            <c:strRef>
              <c:f>'Plot Data'!$D$2:$D$5</c:f>
              <c:strCache>
                <c:ptCount val="4"/>
                <c:pt idx="0">
                  <c:v>Uses instead 4a band:</c:v>
                </c:pt>
                <c:pt idx="1">
                  <c:v>Uses instead 4a band:</c:v>
                </c:pt>
                <c:pt idx="2">
                  <c:v>0</c:v>
                </c:pt>
                <c:pt idx="3">
                  <c:v>0</c:v>
                </c:pt>
              </c:strCache>
            </c:strRef>
          </c:xVal>
          <c:yVal>
            <c:numRef>
              <c:f>'Plot Data'!$E$2:$E$5</c:f>
              <c:numCache>
                <c:formatCode>General</c:formatCode>
                <c:ptCount val="4"/>
                <c:pt idx="0">
                  <c:v>0</c:v>
                </c:pt>
                <c:pt idx="1">
                  <c:v>1.2</c:v>
                </c:pt>
                <c:pt idx="2">
                  <c:v>1.2</c:v>
                </c:pt>
                <c:pt idx="3">
                  <c:v>0</c:v>
                </c:pt>
              </c:numCache>
            </c:numRef>
          </c:yVal>
        </c:ser>
        <c:ser>
          <c:idx val="1"/>
          <c:order val="3"/>
          <c:tx>
            <c:strRef>
              <c:f>'Plot Data'!$G$1</c:f>
              <c:strCache>
                <c:ptCount val="1"/>
                <c:pt idx="0">
                  <c:v>T US Tag 1</c:v>
                </c:pt>
              </c:strCache>
            </c:strRef>
          </c:tx>
          <c:marker>
            <c:symbol val="none"/>
          </c:marker>
          <c:xVal>
            <c:numRef>
              <c:f>'Plot Data'!$G$2:$G$5</c:f>
              <c:numCache>
                <c:formatCode>General</c:formatCode>
                <c:ptCount val="4"/>
                <c:pt idx="0">
                  <c:v>6240</c:v>
                </c:pt>
                <c:pt idx="1">
                  <c:v>6240</c:v>
                </c:pt>
                <c:pt idx="2">
                  <c:v>6880</c:v>
                </c:pt>
                <c:pt idx="3">
                  <c:v>6880</c:v>
                </c:pt>
              </c:numCache>
            </c:numRef>
          </c:xVal>
          <c:yVal>
            <c:numRef>
              <c:f>'Plot Data'!$H$2:$H$5</c:f>
              <c:numCache>
                <c:formatCode>General</c:formatCode>
                <c:ptCount val="4"/>
                <c:pt idx="0">
                  <c:v>0</c:v>
                </c:pt>
                <c:pt idx="1">
                  <c:v>0.5</c:v>
                </c:pt>
                <c:pt idx="2">
                  <c:v>0.5</c:v>
                </c:pt>
                <c:pt idx="3">
                  <c:v>0</c:v>
                </c:pt>
              </c:numCache>
            </c:numRef>
          </c:yVal>
        </c:ser>
        <c:ser>
          <c:idx val="2"/>
          <c:order val="4"/>
          <c:tx>
            <c:strRef>
              <c:f>'Plot Data'!$G$7</c:f>
              <c:strCache>
                <c:ptCount val="1"/>
                <c:pt idx="0">
                  <c:v>T US Tag 2</c:v>
                </c:pt>
              </c:strCache>
            </c:strRef>
          </c:tx>
          <c:marker>
            <c:symbol val="none"/>
          </c:marker>
          <c:xVal>
            <c:numRef>
              <c:f>'Plot Data'!$G$8:$G$11</c:f>
              <c:numCache>
                <c:formatCode>General</c:formatCode>
                <c:ptCount val="4"/>
                <c:pt idx="0">
                  <c:v>6190</c:v>
                </c:pt>
                <c:pt idx="1">
                  <c:v>6190</c:v>
                </c:pt>
                <c:pt idx="2">
                  <c:v>7100</c:v>
                </c:pt>
                <c:pt idx="3">
                  <c:v>7100</c:v>
                </c:pt>
              </c:numCache>
            </c:numRef>
          </c:xVal>
          <c:yVal>
            <c:numRef>
              <c:f>'Plot Data'!$H$8:$H$11</c:f>
              <c:numCache>
                <c:formatCode>General</c:formatCode>
                <c:ptCount val="4"/>
                <c:pt idx="0">
                  <c:v>0</c:v>
                </c:pt>
                <c:pt idx="1">
                  <c:v>0.55000000000000004</c:v>
                </c:pt>
                <c:pt idx="2">
                  <c:v>0.55000000000000004</c:v>
                </c:pt>
                <c:pt idx="3">
                  <c:v>0</c:v>
                </c:pt>
              </c:numCache>
            </c:numRef>
          </c:yVal>
        </c:ser>
        <c:ser>
          <c:idx val="4"/>
          <c:order val="5"/>
          <c:tx>
            <c:strRef>
              <c:f>'Plot Data'!$G$13</c:f>
              <c:strCache>
                <c:ptCount val="1"/>
                <c:pt idx="0">
                  <c:v>T US Tag 3</c:v>
                </c:pt>
              </c:strCache>
            </c:strRef>
          </c:tx>
          <c:marker>
            <c:symbol val="none"/>
          </c:marker>
          <c:xVal>
            <c:numRef>
              <c:f>'Plot Data'!$G$14:$G$17</c:f>
              <c:numCache>
                <c:formatCode>General</c:formatCode>
                <c:ptCount val="4"/>
                <c:pt idx="0">
                  <c:v>6270</c:v>
                </c:pt>
                <c:pt idx="1">
                  <c:v>6270</c:v>
                </c:pt>
                <c:pt idx="2">
                  <c:v>7140</c:v>
                </c:pt>
                <c:pt idx="3">
                  <c:v>7140</c:v>
                </c:pt>
              </c:numCache>
            </c:numRef>
          </c:xVal>
          <c:yVal>
            <c:numRef>
              <c:f>'Plot Data'!$H$14:$H$17</c:f>
              <c:numCache>
                <c:formatCode>General</c:formatCode>
                <c:ptCount val="4"/>
                <c:pt idx="0">
                  <c:v>0</c:v>
                </c:pt>
                <c:pt idx="1">
                  <c:v>0.6</c:v>
                </c:pt>
                <c:pt idx="2">
                  <c:v>0.6</c:v>
                </c:pt>
                <c:pt idx="3">
                  <c:v>0</c:v>
                </c:pt>
              </c:numCache>
            </c:numRef>
          </c:yVal>
        </c:ser>
        <c:ser>
          <c:idx val="5"/>
          <c:order val="6"/>
          <c:tx>
            <c:strRef>
              <c:f>'Plot Data'!$G$19</c:f>
              <c:strCache>
                <c:ptCount val="1"/>
                <c:pt idx="0">
                  <c:v>T US Tag 4</c:v>
                </c:pt>
              </c:strCache>
            </c:strRef>
          </c:tx>
          <c:marker>
            <c:symbol val="none"/>
          </c:marker>
          <c:xVal>
            <c:numRef>
              <c:f>'Plot Data'!$G$20:$G$23</c:f>
              <c:numCache>
                <c:formatCode>General</c:formatCode>
                <c:ptCount val="4"/>
                <c:pt idx="0">
                  <c:v>6180</c:v>
                </c:pt>
                <c:pt idx="1">
                  <c:v>6180</c:v>
                </c:pt>
                <c:pt idx="2">
                  <c:v>7175</c:v>
                </c:pt>
                <c:pt idx="3">
                  <c:v>7175</c:v>
                </c:pt>
              </c:numCache>
            </c:numRef>
          </c:xVal>
          <c:yVal>
            <c:numRef>
              <c:f>'Plot Data'!$H$20:$H$23</c:f>
              <c:numCache>
                <c:formatCode>General</c:formatCode>
                <c:ptCount val="4"/>
                <c:pt idx="0">
                  <c:v>0</c:v>
                </c:pt>
                <c:pt idx="1">
                  <c:v>0.65</c:v>
                </c:pt>
                <c:pt idx="2">
                  <c:v>0.65</c:v>
                </c:pt>
                <c:pt idx="3">
                  <c:v>0</c:v>
                </c:pt>
              </c:numCache>
            </c:numRef>
          </c:yVal>
        </c:ser>
        <c:ser>
          <c:idx val="6"/>
          <c:order val="7"/>
          <c:tx>
            <c:strRef>
              <c:f>'Plot Data'!$G$25</c:f>
              <c:strCache>
                <c:ptCount val="1"/>
                <c:pt idx="0">
                  <c:v>U US Tag 1</c:v>
                </c:pt>
              </c:strCache>
            </c:strRef>
          </c:tx>
          <c:marker>
            <c:symbol val="none"/>
          </c:marker>
          <c:xVal>
            <c:numRef>
              <c:f>'Plot Data'!$G$26:$G$29</c:f>
              <c:numCache>
                <c:formatCode>General</c:formatCode>
                <c:ptCount val="4"/>
                <c:pt idx="0">
                  <c:v>6115</c:v>
                </c:pt>
                <c:pt idx="1">
                  <c:v>6115</c:v>
                </c:pt>
                <c:pt idx="2">
                  <c:v>6995</c:v>
                </c:pt>
                <c:pt idx="3">
                  <c:v>6995</c:v>
                </c:pt>
              </c:numCache>
            </c:numRef>
          </c:xVal>
          <c:yVal>
            <c:numRef>
              <c:f>'Plot Data'!$H$26:$H$29</c:f>
              <c:numCache>
                <c:formatCode>General</c:formatCode>
                <c:ptCount val="4"/>
                <c:pt idx="0">
                  <c:v>0</c:v>
                </c:pt>
                <c:pt idx="1">
                  <c:v>0</c:v>
                </c:pt>
                <c:pt idx="2">
                  <c:v>0</c:v>
                </c:pt>
                <c:pt idx="3">
                  <c:v>0</c:v>
                </c:pt>
              </c:numCache>
            </c:numRef>
          </c:yVal>
        </c:ser>
        <c:ser>
          <c:idx val="8"/>
          <c:order val="8"/>
          <c:tx>
            <c:strRef>
              <c:f>'Plot Data'!$G$31</c:f>
              <c:strCache>
                <c:ptCount val="1"/>
                <c:pt idx="0">
                  <c:v>Z US Tag Concept 1</c:v>
                </c:pt>
              </c:strCache>
            </c:strRef>
          </c:tx>
          <c:marker>
            <c:symbol val="none"/>
          </c:marker>
          <c:xVal>
            <c:numRef>
              <c:f>'Plot Data'!$G$32:$G$35</c:f>
              <c:numCache>
                <c:formatCode>General</c:formatCode>
                <c:ptCount val="4"/>
                <c:pt idx="0">
                  <c:v>6350</c:v>
                </c:pt>
                <c:pt idx="1">
                  <c:v>6350</c:v>
                </c:pt>
                <c:pt idx="2">
                  <c:v>6750</c:v>
                </c:pt>
                <c:pt idx="3">
                  <c:v>6750</c:v>
                </c:pt>
              </c:numCache>
            </c:numRef>
          </c:xVal>
          <c:yVal>
            <c:numRef>
              <c:f>'Plot Data'!$H$32:$H$35</c:f>
              <c:numCache>
                <c:formatCode>General</c:formatCode>
                <c:ptCount val="4"/>
                <c:pt idx="0">
                  <c:v>0</c:v>
                </c:pt>
                <c:pt idx="1">
                  <c:v>0</c:v>
                </c:pt>
                <c:pt idx="2">
                  <c:v>0</c:v>
                </c:pt>
                <c:pt idx="3">
                  <c:v>0</c:v>
                </c:pt>
              </c:numCache>
            </c:numRef>
          </c:yVal>
        </c:ser>
        <c:axId val="78664832"/>
        <c:axId val="78666368"/>
      </c:scatterChart>
      <c:valAx>
        <c:axId val="78664832"/>
        <c:scaling>
          <c:orientation val="minMax"/>
          <c:max val="10500"/>
          <c:min val="5500"/>
        </c:scaling>
        <c:axPos val="b"/>
        <c:numFmt formatCode="General" sourceLinked="1"/>
        <c:tickLblPos val="nextTo"/>
        <c:crossAx val="78666368"/>
        <c:crosses val="autoZero"/>
        <c:crossBetween val="midCat"/>
      </c:valAx>
      <c:valAx>
        <c:axId val="78666368"/>
        <c:scaling>
          <c:orientation val="minMax"/>
        </c:scaling>
        <c:axPos val="l"/>
        <c:majorGridlines/>
        <c:numFmt formatCode="General" sourceLinked="1"/>
        <c:tickLblPos val="nextTo"/>
        <c:crossAx val="78664832"/>
        <c:crosses val="autoZero"/>
        <c:crossBetween val="midCat"/>
      </c:valAx>
    </c:plotArea>
    <c:legend>
      <c:legendPos val="r"/>
    </c:legend>
    <c:plotVisOnly val="1"/>
  </c:chart>
  <c:printSettings>
    <c:headerFooter/>
    <c:pageMargins b="0.75000000000000278" l="0.70000000000000062" r="0.70000000000000062" t="0.750000000000002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EU Region</a:t>
            </a:r>
          </a:p>
        </c:rich>
      </c:tx>
      <c:overlay val="1"/>
    </c:title>
    <c:plotArea>
      <c:layout/>
      <c:scatterChart>
        <c:scatterStyle val="lineMarker"/>
        <c:ser>
          <c:idx val="1"/>
          <c:order val="0"/>
          <c:tx>
            <c:strRef>
              <c:f>'Plot Data'!$A$25</c:f>
              <c:strCache>
                <c:ptCount val="1"/>
                <c:pt idx="0">
                  <c:v>EU Regs</c:v>
                </c:pt>
              </c:strCache>
            </c:strRef>
          </c:tx>
          <c:spPr>
            <a:ln w="63500">
              <a:solidFill>
                <a:srgbClr val="FF0000"/>
              </a:solidFill>
            </a:ln>
          </c:spPr>
          <c:marker>
            <c:symbol val="none"/>
          </c:marker>
          <c:xVal>
            <c:numRef>
              <c:f>'Plot Data'!$A$26:$A$29</c:f>
              <c:numCache>
                <c:formatCode>General</c:formatCode>
                <c:ptCount val="4"/>
                <c:pt idx="0">
                  <c:v>6000</c:v>
                </c:pt>
                <c:pt idx="1">
                  <c:v>6000</c:v>
                </c:pt>
                <c:pt idx="2">
                  <c:v>8500</c:v>
                </c:pt>
                <c:pt idx="3">
                  <c:v>8500</c:v>
                </c:pt>
              </c:numCache>
            </c:numRef>
          </c:xVal>
          <c:yVal>
            <c:numRef>
              <c:f>'Plot Data'!$B$26:$B$29</c:f>
              <c:numCache>
                <c:formatCode>General</c:formatCode>
                <c:ptCount val="4"/>
                <c:pt idx="0">
                  <c:v>0</c:v>
                </c:pt>
                <c:pt idx="1">
                  <c:v>1.4</c:v>
                </c:pt>
                <c:pt idx="2">
                  <c:v>1.4</c:v>
                </c:pt>
                <c:pt idx="3">
                  <c:v>0</c:v>
                </c:pt>
              </c:numCache>
            </c:numRef>
          </c:yVal>
        </c:ser>
        <c:ser>
          <c:idx val="8"/>
          <c:order val="1"/>
          <c:tx>
            <c:strRef>
              <c:f>'Plot Data'!$A$7</c:f>
              <c:strCache>
                <c:ptCount val="1"/>
                <c:pt idx="0">
                  <c:v>4f Band 1 Std</c:v>
                </c:pt>
              </c:strCache>
            </c:strRef>
          </c:tx>
          <c:marker>
            <c:symbol val="none"/>
          </c:marker>
          <c:xVal>
            <c:numRef>
              <c:f>'Plot Data'!$A$8:$A$11</c:f>
              <c:numCache>
                <c:formatCode>General</c:formatCode>
                <c:ptCount val="4"/>
                <c:pt idx="0">
                  <c:v>7288</c:v>
                </c:pt>
                <c:pt idx="1">
                  <c:v>7288</c:v>
                </c:pt>
                <c:pt idx="2">
                  <c:v>7688</c:v>
                </c:pt>
                <c:pt idx="3">
                  <c:v>7688</c:v>
                </c:pt>
              </c:numCache>
            </c:numRef>
          </c:xVal>
          <c:yVal>
            <c:numRef>
              <c:f>'Plot Data'!$B$8:$B$11</c:f>
              <c:numCache>
                <c:formatCode>General</c:formatCode>
                <c:ptCount val="4"/>
                <c:pt idx="0">
                  <c:v>0</c:v>
                </c:pt>
                <c:pt idx="1">
                  <c:v>1.2</c:v>
                </c:pt>
                <c:pt idx="2">
                  <c:v>1.2</c:v>
                </c:pt>
                <c:pt idx="3">
                  <c:v>0</c:v>
                </c:pt>
              </c:numCache>
            </c:numRef>
          </c:yVal>
        </c:ser>
        <c:ser>
          <c:idx val="11"/>
          <c:order val="2"/>
          <c:tx>
            <c:strRef>
              <c:f>'Plot Data'!$D$7</c:f>
              <c:strCache>
                <c:ptCount val="1"/>
                <c:pt idx="0">
                  <c:v>4f Band 1 Wide</c:v>
                </c:pt>
              </c:strCache>
            </c:strRef>
          </c:tx>
          <c:spPr>
            <a:ln>
              <a:solidFill>
                <a:schemeClr val="accent3"/>
              </a:solidFill>
              <a:prstDash val="sysDash"/>
            </a:ln>
          </c:spPr>
          <c:marker>
            <c:symbol val="none"/>
          </c:marker>
          <c:xVal>
            <c:strRef>
              <c:f>'Plot Data'!$D$8:$D$11</c:f>
              <c:strCache>
                <c:ptCount val="4"/>
                <c:pt idx="0">
                  <c:v>Additionally spans 4a band:</c:v>
                </c:pt>
                <c:pt idx="1">
                  <c:v>Additionally spans 4a band:</c:v>
                </c:pt>
                <c:pt idx="2">
                  <c:v>0</c:v>
                </c:pt>
                <c:pt idx="3">
                  <c:v>0</c:v>
                </c:pt>
              </c:strCache>
            </c:strRef>
          </c:xVal>
          <c:yVal>
            <c:numRef>
              <c:f>'Plot Data'!$E$8:$E$11</c:f>
              <c:numCache>
                <c:formatCode>General</c:formatCode>
                <c:ptCount val="4"/>
                <c:pt idx="0">
                  <c:v>0</c:v>
                </c:pt>
                <c:pt idx="1">
                  <c:v>1.2</c:v>
                </c:pt>
                <c:pt idx="2">
                  <c:v>1.2</c:v>
                </c:pt>
                <c:pt idx="3">
                  <c:v>0</c:v>
                </c:pt>
              </c:numCache>
            </c:numRef>
          </c:yVal>
        </c:ser>
        <c:ser>
          <c:idx val="0"/>
          <c:order val="3"/>
          <c:tx>
            <c:strRef>
              <c:f>'Plot Data'!$J$1</c:f>
              <c:strCache>
                <c:ptCount val="1"/>
                <c:pt idx="0">
                  <c:v>T EU Tag 1</c:v>
                </c:pt>
              </c:strCache>
            </c:strRef>
          </c:tx>
          <c:marker>
            <c:symbol val="none"/>
          </c:marker>
          <c:xVal>
            <c:numRef>
              <c:f>'Plot Data'!$J$2:$J$5</c:f>
              <c:numCache>
                <c:formatCode>General</c:formatCode>
                <c:ptCount val="4"/>
                <c:pt idx="0">
                  <c:v>6910</c:v>
                </c:pt>
                <c:pt idx="1">
                  <c:v>6910</c:v>
                </c:pt>
                <c:pt idx="2">
                  <c:v>7420</c:v>
                </c:pt>
                <c:pt idx="3">
                  <c:v>7420</c:v>
                </c:pt>
              </c:numCache>
            </c:numRef>
          </c:xVal>
          <c:yVal>
            <c:numRef>
              <c:f>'Plot Data'!$K$2:$K$5</c:f>
              <c:numCache>
                <c:formatCode>General</c:formatCode>
                <c:ptCount val="4"/>
                <c:pt idx="0">
                  <c:v>0</c:v>
                </c:pt>
                <c:pt idx="1">
                  <c:v>0.5</c:v>
                </c:pt>
                <c:pt idx="2">
                  <c:v>0.5</c:v>
                </c:pt>
                <c:pt idx="3">
                  <c:v>0</c:v>
                </c:pt>
              </c:numCache>
            </c:numRef>
          </c:yVal>
        </c:ser>
        <c:ser>
          <c:idx val="2"/>
          <c:order val="4"/>
          <c:tx>
            <c:strRef>
              <c:f>'Plot Data'!$J$7</c:f>
              <c:strCache>
                <c:ptCount val="1"/>
                <c:pt idx="0">
                  <c:v>T EU Tag 2</c:v>
                </c:pt>
              </c:strCache>
            </c:strRef>
          </c:tx>
          <c:marker>
            <c:symbol val="none"/>
          </c:marker>
          <c:xVal>
            <c:numRef>
              <c:f>'Plot Data'!$J$8:$J$11</c:f>
              <c:numCache>
                <c:formatCode>General</c:formatCode>
                <c:ptCount val="4"/>
                <c:pt idx="0">
                  <c:v>6995</c:v>
                </c:pt>
                <c:pt idx="1">
                  <c:v>6995</c:v>
                </c:pt>
                <c:pt idx="2">
                  <c:v>7515</c:v>
                </c:pt>
                <c:pt idx="3">
                  <c:v>7515</c:v>
                </c:pt>
              </c:numCache>
            </c:numRef>
          </c:xVal>
          <c:yVal>
            <c:numRef>
              <c:f>'Plot Data'!$K$8:$K$11</c:f>
              <c:numCache>
                <c:formatCode>General</c:formatCode>
                <c:ptCount val="4"/>
                <c:pt idx="0">
                  <c:v>0</c:v>
                </c:pt>
                <c:pt idx="1">
                  <c:v>0.55000000000000004</c:v>
                </c:pt>
                <c:pt idx="2">
                  <c:v>0.55000000000000004</c:v>
                </c:pt>
                <c:pt idx="3">
                  <c:v>0</c:v>
                </c:pt>
              </c:numCache>
            </c:numRef>
          </c:yVal>
        </c:ser>
        <c:ser>
          <c:idx val="3"/>
          <c:order val="5"/>
          <c:tx>
            <c:strRef>
              <c:f>'Plot Data'!$J$13</c:f>
              <c:strCache>
                <c:ptCount val="1"/>
                <c:pt idx="0">
                  <c:v>U EU Tag 1</c:v>
                </c:pt>
              </c:strCache>
            </c:strRef>
          </c:tx>
          <c:marker>
            <c:symbol val="none"/>
          </c:marker>
          <c:xVal>
            <c:numRef>
              <c:f>'Plot Data'!$J$14:$J$17</c:f>
              <c:numCache>
                <c:formatCode>General</c:formatCode>
                <c:ptCount val="4"/>
                <c:pt idx="0">
                  <c:v>6512</c:v>
                </c:pt>
                <c:pt idx="1">
                  <c:v>6512</c:v>
                </c:pt>
                <c:pt idx="2">
                  <c:v>7678</c:v>
                </c:pt>
                <c:pt idx="3">
                  <c:v>7678</c:v>
                </c:pt>
              </c:numCache>
            </c:numRef>
          </c:xVal>
          <c:yVal>
            <c:numRef>
              <c:f>'Plot Data'!$K$14:$K$17</c:f>
              <c:numCache>
                <c:formatCode>General</c:formatCode>
                <c:ptCount val="4"/>
                <c:pt idx="0">
                  <c:v>0</c:v>
                </c:pt>
                <c:pt idx="1">
                  <c:v>0</c:v>
                </c:pt>
                <c:pt idx="2">
                  <c:v>0</c:v>
                </c:pt>
                <c:pt idx="3">
                  <c:v>0</c:v>
                </c:pt>
              </c:numCache>
            </c:numRef>
          </c:yVal>
        </c:ser>
        <c:ser>
          <c:idx val="5"/>
          <c:order val="6"/>
          <c:tx>
            <c:strRef>
              <c:f>'Plot Data'!$J$19</c:f>
              <c:strCache>
                <c:ptCount val="1"/>
                <c:pt idx="0">
                  <c:v>U EU Tag 2</c:v>
                </c:pt>
              </c:strCache>
            </c:strRef>
          </c:tx>
          <c:marker>
            <c:symbol val="none"/>
          </c:marker>
          <c:xVal>
            <c:numRef>
              <c:f>'Plot Data'!$J$20:$J$23</c:f>
              <c:numCache>
                <c:formatCode>General</c:formatCode>
                <c:ptCount val="4"/>
                <c:pt idx="0">
                  <c:v>6272</c:v>
                </c:pt>
                <c:pt idx="1">
                  <c:v>6272</c:v>
                </c:pt>
                <c:pt idx="2">
                  <c:v>8023</c:v>
                </c:pt>
                <c:pt idx="3">
                  <c:v>8023</c:v>
                </c:pt>
              </c:numCache>
            </c:numRef>
          </c:xVal>
          <c:yVal>
            <c:numRef>
              <c:f>'Plot Data'!$K$20:$K$23</c:f>
              <c:numCache>
                <c:formatCode>General</c:formatCode>
                <c:ptCount val="4"/>
                <c:pt idx="0">
                  <c:v>0</c:v>
                </c:pt>
                <c:pt idx="1">
                  <c:v>0</c:v>
                </c:pt>
                <c:pt idx="2">
                  <c:v>0</c:v>
                </c:pt>
                <c:pt idx="3">
                  <c:v>0</c:v>
                </c:pt>
              </c:numCache>
            </c:numRef>
          </c:yVal>
        </c:ser>
        <c:ser>
          <c:idx val="6"/>
          <c:order val="7"/>
          <c:tx>
            <c:strRef>
              <c:f>'Plot Data'!$J$25</c:f>
              <c:strCache>
                <c:ptCount val="1"/>
                <c:pt idx="0">
                  <c:v>U EU Tag 3</c:v>
                </c:pt>
              </c:strCache>
            </c:strRef>
          </c:tx>
          <c:marker>
            <c:symbol val="none"/>
          </c:marker>
          <c:xVal>
            <c:numRef>
              <c:f>'Plot Data'!$J$26:$J$29</c:f>
              <c:numCache>
                <c:formatCode>General</c:formatCode>
                <c:ptCount val="4"/>
                <c:pt idx="0">
                  <c:v>6466</c:v>
                </c:pt>
                <c:pt idx="1">
                  <c:v>6466</c:v>
                </c:pt>
                <c:pt idx="2">
                  <c:v>7899</c:v>
                </c:pt>
                <c:pt idx="3">
                  <c:v>7899</c:v>
                </c:pt>
              </c:numCache>
            </c:numRef>
          </c:xVal>
          <c:yVal>
            <c:numRef>
              <c:f>'Plot Data'!$K$26:$K$29</c:f>
              <c:numCache>
                <c:formatCode>General</c:formatCode>
                <c:ptCount val="4"/>
                <c:pt idx="0">
                  <c:v>0</c:v>
                </c:pt>
                <c:pt idx="1">
                  <c:v>0</c:v>
                </c:pt>
                <c:pt idx="2">
                  <c:v>0</c:v>
                </c:pt>
                <c:pt idx="3">
                  <c:v>0</c:v>
                </c:pt>
              </c:numCache>
            </c:numRef>
          </c:yVal>
        </c:ser>
        <c:ser>
          <c:idx val="7"/>
          <c:order val="8"/>
          <c:tx>
            <c:strRef>
              <c:f>'Plot Data'!$J$31</c:f>
              <c:strCache>
                <c:ptCount val="1"/>
                <c:pt idx="0">
                  <c:v>U EU Tag 4</c:v>
                </c:pt>
              </c:strCache>
            </c:strRef>
          </c:tx>
          <c:marker>
            <c:symbol val="none"/>
          </c:marker>
          <c:xVal>
            <c:numRef>
              <c:f>'Plot Data'!$J$32:$J$35</c:f>
              <c:numCache>
                <c:formatCode>General</c:formatCode>
                <c:ptCount val="4"/>
                <c:pt idx="0">
                  <c:v>6825</c:v>
                </c:pt>
                <c:pt idx="1">
                  <c:v>6825</c:v>
                </c:pt>
                <c:pt idx="2">
                  <c:v>7839</c:v>
                </c:pt>
                <c:pt idx="3">
                  <c:v>7839</c:v>
                </c:pt>
              </c:numCache>
            </c:numRef>
          </c:xVal>
          <c:yVal>
            <c:numRef>
              <c:f>'Plot Data'!$K$32:$K$35</c:f>
              <c:numCache>
                <c:formatCode>General</c:formatCode>
                <c:ptCount val="4"/>
                <c:pt idx="0">
                  <c:v>0</c:v>
                </c:pt>
                <c:pt idx="1">
                  <c:v>0</c:v>
                </c:pt>
                <c:pt idx="2">
                  <c:v>0</c:v>
                </c:pt>
                <c:pt idx="3">
                  <c:v>0</c:v>
                </c:pt>
              </c:numCache>
            </c:numRef>
          </c:yVal>
        </c:ser>
        <c:ser>
          <c:idx val="9"/>
          <c:order val="9"/>
          <c:tx>
            <c:strRef>
              <c:f>'Plot Data'!$J$37</c:f>
              <c:strCache>
                <c:ptCount val="1"/>
                <c:pt idx="0">
                  <c:v>Z EU Tag Concept 1</c:v>
                </c:pt>
              </c:strCache>
            </c:strRef>
          </c:tx>
          <c:marker>
            <c:symbol val="none"/>
          </c:marker>
          <c:xVal>
            <c:numRef>
              <c:f>'Plot Data'!$J$38:$J$41</c:f>
              <c:numCache>
                <c:formatCode>General</c:formatCode>
                <c:ptCount val="4"/>
                <c:pt idx="0">
                  <c:v>6350</c:v>
                </c:pt>
                <c:pt idx="1">
                  <c:v>6350</c:v>
                </c:pt>
                <c:pt idx="2">
                  <c:v>6750</c:v>
                </c:pt>
                <c:pt idx="3">
                  <c:v>6750</c:v>
                </c:pt>
              </c:numCache>
            </c:numRef>
          </c:xVal>
          <c:yVal>
            <c:numRef>
              <c:f>'Plot Data'!$K$38:$K$41</c:f>
              <c:numCache>
                <c:formatCode>General</c:formatCode>
                <c:ptCount val="4"/>
                <c:pt idx="0">
                  <c:v>0</c:v>
                </c:pt>
                <c:pt idx="1">
                  <c:v>0</c:v>
                </c:pt>
                <c:pt idx="2">
                  <c:v>0</c:v>
                </c:pt>
                <c:pt idx="3">
                  <c:v>0</c:v>
                </c:pt>
              </c:numCache>
            </c:numRef>
          </c:yVal>
        </c:ser>
        <c:ser>
          <c:idx val="10"/>
          <c:order val="10"/>
          <c:tx>
            <c:strRef>
              <c:f>'Plot Data'!$J$43</c:f>
              <c:strCache>
                <c:ptCount val="1"/>
                <c:pt idx="0">
                  <c:v>Z EU Tag Concept 2</c:v>
                </c:pt>
              </c:strCache>
            </c:strRef>
          </c:tx>
          <c:marker>
            <c:symbol val="none"/>
          </c:marker>
          <c:xVal>
            <c:numRef>
              <c:f>'Plot Data'!$J$44:$J$47</c:f>
              <c:numCache>
                <c:formatCode>General</c:formatCode>
                <c:ptCount val="4"/>
                <c:pt idx="0">
                  <c:v>7450</c:v>
                </c:pt>
                <c:pt idx="1">
                  <c:v>7450</c:v>
                </c:pt>
                <c:pt idx="2">
                  <c:v>7850</c:v>
                </c:pt>
                <c:pt idx="3">
                  <c:v>7850</c:v>
                </c:pt>
              </c:numCache>
            </c:numRef>
          </c:xVal>
          <c:yVal>
            <c:numRef>
              <c:f>'Plot Data'!$K$44:$K$47</c:f>
              <c:numCache>
                <c:formatCode>General</c:formatCode>
                <c:ptCount val="4"/>
                <c:pt idx="0">
                  <c:v>0</c:v>
                </c:pt>
                <c:pt idx="1">
                  <c:v>0</c:v>
                </c:pt>
                <c:pt idx="2">
                  <c:v>0</c:v>
                </c:pt>
                <c:pt idx="3">
                  <c:v>0</c:v>
                </c:pt>
              </c:numCache>
            </c:numRef>
          </c:yVal>
        </c:ser>
        <c:axId val="78592256"/>
        <c:axId val="78602240"/>
      </c:scatterChart>
      <c:valAx>
        <c:axId val="78592256"/>
        <c:scaling>
          <c:orientation val="minMax"/>
          <c:max val="10500"/>
          <c:min val="5500"/>
        </c:scaling>
        <c:axPos val="b"/>
        <c:numFmt formatCode="General" sourceLinked="1"/>
        <c:tickLblPos val="nextTo"/>
        <c:crossAx val="78602240"/>
        <c:crosses val="autoZero"/>
        <c:crossBetween val="midCat"/>
      </c:valAx>
      <c:valAx>
        <c:axId val="78602240"/>
        <c:scaling>
          <c:orientation val="minMax"/>
        </c:scaling>
        <c:axPos val="l"/>
        <c:majorGridlines/>
        <c:numFmt formatCode="General" sourceLinked="1"/>
        <c:tickLblPos val="nextTo"/>
        <c:crossAx val="78592256"/>
        <c:crosses val="autoZero"/>
        <c:crossBetween val="midCat"/>
      </c:valAx>
    </c:plotArea>
    <c:legend>
      <c:legendPos val="r"/>
    </c:legend>
    <c:plotVisOnly val="1"/>
  </c:chart>
  <c:printSettings>
    <c:headerFooter/>
    <c:pageMargins b="0.75000000000000289" l="0.70000000000000062" r="0.70000000000000062" t="0.750000000000002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Asia Region</a:t>
            </a:r>
          </a:p>
        </c:rich>
      </c:tx>
      <c:overlay val="1"/>
    </c:title>
    <c:plotArea>
      <c:layout/>
      <c:scatterChart>
        <c:scatterStyle val="lineMarker"/>
        <c:ser>
          <c:idx val="2"/>
          <c:order val="0"/>
          <c:tx>
            <c:strRef>
              <c:f>'Plot Data'!$A$31</c:f>
              <c:strCache>
                <c:ptCount val="1"/>
                <c:pt idx="0">
                  <c:v>Asia Regs</c:v>
                </c:pt>
              </c:strCache>
            </c:strRef>
          </c:tx>
          <c:spPr>
            <a:ln w="63500">
              <a:solidFill>
                <a:srgbClr val="FF0000"/>
              </a:solidFill>
            </a:ln>
          </c:spPr>
          <c:marker>
            <c:symbol val="none"/>
          </c:marker>
          <c:xVal>
            <c:numRef>
              <c:f>'Plot Data'!$A$32:$A$35</c:f>
              <c:numCache>
                <c:formatCode>General</c:formatCode>
                <c:ptCount val="4"/>
                <c:pt idx="0">
                  <c:v>7200</c:v>
                </c:pt>
                <c:pt idx="1">
                  <c:v>7200</c:v>
                </c:pt>
                <c:pt idx="2">
                  <c:v>10200</c:v>
                </c:pt>
                <c:pt idx="3">
                  <c:v>10200</c:v>
                </c:pt>
              </c:numCache>
            </c:numRef>
          </c:xVal>
          <c:yVal>
            <c:numRef>
              <c:f>'Plot Data'!$B$32:$B$35</c:f>
              <c:numCache>
                <c:formatCode>General</c:formatCode>
                <c:ptCount val="4"/>
                <c:pt idx="0">
                  <c:v>0</c:v>
                </c:pt>
                <c:pt idx="1">
                  <c:v>1.4</c:v>
                </c:pt>
                <c:pt idx="2">
                  <c:v>1.4</c:v>
                </c:pt>
                <c:pt idx="3">
                  <c:v>0</c:v>
                </c:pt>
              </c:numCache>
            </c:numRef>
          </c:yVal>
        </c:ser>
        <c:ser>
          <c:idx val="3"/>
          <c:order val="1"/>
          <c:tx>
            <c:strRef>
              <c:f>'Plot Data'!$A$13</c:f>
              <c:strCache>
                <c:ptCount val="1"/>
                <c:pt idx="0">
                  <c:v>4f Band 2 Std</c:v>
                </c:pt>
              </c:strCache>
            </c:strRef>
          </c:tx>
          <c:spPr>
            <a:ln>
              <a:solidFill>
                <a:schemeClr val="accent4"/>
              </a:solidFill>
            </a:ln>
          </c:spPr>
          <c:marker>
            <c:symbol val="none"/>
          </c:marker>
          <c:xVal>
            <c:numRef>
              <c:f>'Plot Data'!$A$14:$A$17</c:f>
              <c:numCache>
                <c:formatCode>General</c:formatCode>
                <c:ptCount val="4"/>
                <c:pt idx="0">
                  <c:v>8785.6</c:v>
                </c:pt>
                <c:pt idx="1">
                  <c:v>8785.6</c:v>
                </c:pt>
                <c:pt idx="2">
                  <c:v>9185.6</c:v>
                </c:pt>
                <c:pt idx="3">
                  <c:v>9185.6</c:v>
                </c:pt>
              </c:numCache>
            </c:numRef>
          </c:xVal>
          <c:yVal>
            <c:numRef>
              <c:f>'Plot Data'!$B$14:$B$17</c:f>
              <c:numCache>
                <c:formatCode>General</c:formatCode>
                <c:ptCount val="4"/>
                <c:pt idx="0">
                  <c:v>0</c:v>
                </c:pt>
                <c:pt idx="1">
                  <c:v>1.2</c:v>
                </c:pt>
                <c:pt idx="2">
                  <c:v>1.2</c:v>
                </c:pt>
                <c:pt idx="3">
                  <c:v>0</c:v>
                </c:pt>
              </c:numCache>
            </c:numRef>
          </c:yVal>
        </c:ser>
        <c:ser>
          <c:idx val="6"/>
          <c:order val="2"/>
          <c:tx>
            <c:strRef>
              <c:f>'Plot Data'!$D$13</c:f>
              <c:strCache>
                <c:ptCount val="1"/>
                <c:pt idx="0">
                  <c:v>4f Band 2 Wide</c:v>
                </c:pt>
              </c:strCache>
            </c:strRef>
          </c:tx>
          <c:spPr>
            <a:ln>
              <a:solidFill>
                <a:schemeClr val="accent4"/>
              </a:solidFill>
              <a:prstDash val="sysDash"/>
            </a:ln>
          </c:spPr>
          <c:marker>
            <c:symbol val="none"/>
          </c:marker>
          <c:xVal>
            <c:strRef>
              <c:f>'Plot Data'!$D$14:$D$17</c:f>
              <c:strCache>
                <c:ptCount val="4"/>
                <c:pt idx="0">
                  <c:v>Additionally spans 4a band:</c:v>
                </c:pt>
                <c:pt idx="1">
                  <c:v>Additionally spans 4a band:</c:v>
                </c:pt>
                <c:pt idx="2">
                  <c:v>0</c:v>
                </c:pt>
                <c:pt idx="3">
                  <c:v>0</c:v>
                </c:pt>
              </c:strCache>
            </c:strRef>
          </c:xVal>
          <c:yVal>
            <c:numRef>
              <c:f>'Plot Data'!$E$14:$E$17</c:f>
              <c:numCache>
                <c:formatCode>General</c:formatCode>
                <c:ptCount val="4"/>
                <c:pt idx="0">
                  <c:v>0</c:v>
                </c:pt>
                <c:pt idx="1">
                  <c:v>1.2</c:v>
                </c:pt>
                <c:pt idx="2">
                  <c:v>1.2</c:v>
                </c:pt>
                <c:pt idx="3">
                  <c:v>0</c:v>
                </c:pt>
              </c:numCache>
            </c:numRef>
          </c:yVal>
        </c:ser>
        <c:ser>
          <c:idx val="0"/>
          <c:order val="3"/>
          <c:tx>
            <c:strRef>
              <c:f>'Plot Data'!$M$1</c:f>
              <c:strCache>
                <c:ptCount val="1"/>
                <c:pt idx="0">
                  <c:v>T Korea Tag 1</c:v>
                </c:pt>
              </c:strCache>
            </c:strRef>
          </c:tx>
          <c:marker>
            <c:symbol val="none"/>
          </c:marker>
          <c:xVal>
            <c:numRef>
              <c:f>'Plot Data'!$M$2:$M$5</c:f>
              <c:numCache>
                <c:formatCode>General</c:formatCode>
                <c:ptCount val="4"/>
                <c:pt idx="0">
                  <c:v>8050</c:v>
                </c:pt>
                <c:pt idx="1">
                  <c:v>8050</c:v>
                </c:pt>
                <c:pt idx="2">
                  <c:v>8570</c:v>
                </c:pt>
                <c:pt idx="3">
                  <c:v>8570</c:v>
                </c:pt>
              </c:numCache>
            </c:numRef>
          </c:xVal>
          <c:yVal>
            <c:numRef>
              <c:f>'Plot Data'!$N$2:$N$5</c:f>
              <c:numCache>
                <c:formatCode>General</c:formatCode>
                <c:ptCount val="4"/>
                <c:pt idx="0">
                  <c:v>0</c:v>
                </c:pt>
                <c:pt idx="1">
                  <c:v>0.5</c:v>
                </c:pt>
                <c:pt idx="2">
                  <c:v>0.5</c:v>
                </c:pt>
                <c:pt idx="3">
                  <c:v>0</c:v>
                </c:pt>
              </c:numCache>
            </c:numRef>
          </c:yVal>
        </c:ser>
        <c:ser>
          <c:idx val="1"/>
          <c:order val="4"/>
          <c:tx>
            <c:strRef>
              <c:f>'Plot Data'!$M$7</c:f>
              <c:strCache>
                <c:ptCount val="1"/>
                <c:pt idx="0">
                  <c:v>U Korea Tag 1</c:v>
                </c:pt>
              </c:strCache>
            </c:strRef>
          </c:tx>
          <c:marker>
            <c:symbol val="none"/>
          </c:marker>
          <c:xVal>
            <c:numRef>
              <c:f>'Plot Data'!$M$8:$M$11</c:f>
              <c:numCache>
                <c:formatCode>General</c:formatCode>
                <c:ptCount val="4"/>
                <c:pt idx="0">
                  <c:v>8294</c:v>
                </c:pt>
                <c:pt idx="1">
                  <c:v>8294</c:v>
                </c:pt>
                <c:pt idx="2">
                  <c:v>9230</c:v>
                </c:pt>
                <c:pt idx="3">
                  <c:v>9230</c:v>
                </c:pt>
              </c:numCache>
            </c:numRef>
          </c:xVal>
          <c:yVal>
            <c:numRef>
              <c:f>'Plot Data'!$N$8:$N$11</c:f>
              <c:numCache>
                <c:formatCode>General</c:formatCode>
                <c:ptCount val="4"/>
                <c:pt idx="0">
                  <c:v>0</c:v>
                </c:pt>
                <c:pt idx="1">
                  <c:v>0</c:v>
                </c:pt>
                <c:pt idx="2">
                  <c:v>0</c:v>
                </c:pt>
                <c:pt idx="3">
                  <c:v>0</c:v>
                </c:pt>
              </c:numCache>
            </c:numRef>
          </c:yVal>
        </c:ser>
        <c:ser>
          <c:idx val="4"/>
          <c:order val="5"/>
          <c:tx>
            <c:strRef>
              <c:f>'Plot Data'!$M$13</c:f>
              <c:strCache>
                <c:ptCount val="1"/>
                <c:pt idx="0">
                  <c:v>Z Korea Tag Concept 2</c:v>
                </c:pt>
              </c:strCache>
            </c:strRef>
          </c:tx>
          <c:marker>
            <c:symbol val="none"/>
          </c:marker>
          <c:xVal>
            <c:numRef>
              <c:f>'Plot Data'!$M$14:$M$17</c:f>
              <c:numCache>
                <c:formatCode>General</c:formatCode>
                <c:ptCount val="4"/>
                <c:pt idx="0">
                  <c:v>7450</c:v>
                </c:pt>
                <c:pt idx="1">
                  <c:v>7450</c:v>
                </c:pt>
                <c:pt idx="2">
                  <c:v>7850</c:v>
                </c:pt>
                <c:pt idx="3">
                  <c:v>7850</c:v>
                </c:pt>
              </c:numCache>
            </c:numRef>
          </c:xVal>
          <c:yVal>
            <c:numRef>
              <c:f>'Plot Data'!$N$14:$N$17</c:f>
              <c:numCache>
                <c:formatCode>General</c:formatCode>
                <c:ptCount val="4"/>
                <c:pt idx="0">
                  <c:v>0</c:v>
                </c:pt>
                <c:pt idx="1">
                  <c:v>0</c:v>
                </c:pt>
                <c:pt idx="2">
                  <c:v>0</c:v>
                </c:pt>
                <c:pt idx="3">
                  <c:v>0</c:v>
                </c:pt>
              </c:numCache>
            </c:numRef>
          </c:yVal>
        </c:ser>
        <c:axId val="81075584"/>
        <c:axId val="81085568"/>
      </c:scatterChart>
      <c:valAx>
        <c:axId val="81075584"/>
        <c:scaling>
          <c:orientation val="minMax"/>
          <c:max val="10500"/>
          <c:min val="5500"/>
        </c:scaling>
        <c:axPos val="b"/>
        <c:numFmt formatCode="General" sourceLinked="1"/>
        <c:tickLblPos val="nextTo"/>
        <c:crossAx val="81085568"/>
        <c:crosses val="autoZero"/>
        <c:crossBetween val="midCat"/>
      </c:valAx>
      <c:valAx>
        <c:axId val="81085568"/>
        <c:scaling>
          <c:orientation val="minMax"/>
        </c:scaling>
        <c:axPos val="l"/>
        <c:majorGridlines/>
        <c:numFmt formatCode="General" sourceLinked="1"/>
        <c:tickLblPos val="nextTo"/>
        <c:crossAx val="81075584"/>
        <c:crosses val="autoZero"/>
        <c:crossBetween val="midCat"/>
      </c:valAx>
    </c:plotArea>
    <c:legend>
      <c:legendPos val="r"/>
    </c:legend>
    <c:plotVisOnly val="1"/>
  </c:chart>
  <c:printSettings>
    <c:headerFooter/>
    <c:pageMargins b="0.750000000000003" l="0.70000000000000062" r="0.70000000000000062" t="0.75000000000000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EU/China Region</a:t>
            </a:r>
          </a:p>
        </c:rich>
      </c:tx>
      <c:layout/>
      <c:overlay val="1"/>
    </c:title>
    <c:plotArea>
      <c:layout>
        <c:manualLayout>
          <c:layoutTarget val="inner"/>
          <c:xMode val="edge"/>
          <c:yMode val="edge"/>
          <c:x val="4.6688740267299023E-2"/>
          <c:y val="0.15653292022123791"/>
          <c:w val="0.81646328204790131"/>
          <c:h val="0.79395753335000063"/>
        </c:manualLayout>
      </c:layout>
      <c:scatterChart>
        <c:scatterStyle val="lineMarker"/>
        <c:ser>
          <c:idx val="1"/>
          <c:order val="0"/>
          <c:tx>
            <c:strRef>
              <c:f>'Scale Plot Data'!$A$9</c:f>
              <c:strCache>
                <c:ptCount val="1"/>
                <c:pt idx="0">
                  <c:v>EU Regs</c:v>
                </c:pt>
              </c:strCache>
            </c:strRef>
          </c:tx>
          <c:spPr>
            <a:ln w="63500">
              <a:solidFill>
                <a:srgbClr val="FF0000"/>
              </a:solidFill>
            </a:ln>
          </c:spPr>
          <c:marker>
            <c:symbol val="none"/>
          </c:marker>
          <c:xVal>
            <c:numRef>
              <c:f>'Scale Plot Data'!$A$10:$A$15</c:f>
              <c:numCache>
                <c:formatCode>General</c:formatCode>
                <c:ptCount val="6"/>
                <c:pt idx="0">
                  <c:v>0</c:v>
                </c:pt>
                <c:pt idx="1">
                  <c:v>6000</c:v>
                </c:pt>
                <c:pt idx="2">
                  <c:v>6000</c:v>
                </c:pt>
                <c:pt idx="3">
                  <c:v>8500</c:v>
                </c:pt>
                <c:pt idx="4">
                  <c:v>8500</c:v>
                </c:pt>
                <c:pt idx="5">
                  <c:v>12000</c:v>
                </c:pt>
              </c:numCache>
            </c:numRef>
          </c:xVal>
          <c:yVal>
            <c:numRef>
              <c:f>'Scale Plot Data'!$B$10:$B$15</c:f>
              <c:numCache>
                <c:formatCode>@</c:formatCode>
                <c:ptCount val="6"/>
                <c:pt idx="0" formatCode="General">
                  <c:v>-28.7</c:v>
                </c:pt>
                <c:pt idx="1">
                  <c:v>-28.7</c:v>
                </c:pt>
                <c:pt idx="2" formatCode="General">
                  <c:v>0</c:v>
                </c:pt>
                <c:pt idx="3" formatCode="General">
                  <c:v>0</c:v>
                </c:pt>
                <c:pt idx="4">
                  <c:v>-23.7</c:v>
                </c:pt>
                <c:pt idx="5" formatCode="General">
                  <c:v>-23.7</c:v>
                </c:pt>
              </c:numCache>
            </c:numRef>
          </c:yVal>
        </c:ser>
        <c:ser>
          <c:idx val="3"/>
          <c:order val="1"/>
          <c:tx>
            <c:strRef>
              <c:f>'Scale Plot Data'!$M$13</c:f>
              <c:strCache>
                <c:ptCount val="1"/>
                <c:pt idx="0">
                  <c:v>4f Band 1 Min</c:v>
                </c:pt>
              </c:strCache>
            </c:strRef>
          </c:tx>
          <c:spPr>
            <a:ln>
              <a:solidFill>
                <a:schemeClr val="accent1"/>
              </a:solidFill>
            </a:ln>
          </c:spPr>
          <c:marker>
            <c:symbol val="none"/>
          </c:marker>
          <c:xVal>
            <c:numRef>
              <c:f>'Scale Plot Data'!$M$14:$M$19</c:f>
              <c:numCache>
                <c:formatCode>General</c:formatCode>
                <c:ptCount val="6"/>
                <c:pt idx="0">
                  <c:v>2488</c:v>
                </c:pt>
                <c:pt idx="1">
                  <c:v>7288</c:v>
                </c:pt>
                <c:pt idx="2">
                  <c:v>7288</c:v>
                </c:pt>
                <c:pt idx="3">
                  <c:v>7688</c:v>
                </c:pt>
                <c:pt idx="4">
                  <c:v>7688</c:v>
                </c:pt>
                <c:pt idx="5">
                  <c:v>12488</c:v>
                </c:pt>
              </c:numCache>
            </c:numRef>
          </c:xVal>
          <c:yVal>
            <c:numRef>
              <c:f>'Scale Plot Data'!$N$14:$N$19</c:f>
              <c:numCache>
                <c:formatCode>General</c:formatCode>
                <c:ptCount val="6"/>
                <c:pt idx="0">
                  <c:v>-40</c:v>
                </c:pt>
                <c:pt idx="1">
                  <c:v>-40</c:v>
                </c:pt>
                <c:pt idx="2">
                  <c:v>-10</c:v>
                </c:pt>
                <c:pt idx="3">
                  <c:v>-10</c:v>
                </c:pt>
                <c:pt idx="4">
                  <c:v>-40</c:v>
                </c:pt>
                <c:pt idx="5">
                  <c:v>-40</c:v>
                </c:pt>
              </c:numCache>
            </c:numRef>
          </c:yVal>
        </c:ser>
        <c:ser>
          <c:idx val="4"/>
          <c:order val="2"/>
          <c:tx>
            <c:strRef>
              <c:f>'Scale Plot Data'!$M$21</c:f>
              <c:strCache>
                <c:ptCount val="1"/>
                <c:pt idx="0">
                  <c:v>4f Band 1 Max</c:v>
                </c:pt>
              </c:strCache>
            </c:strRef>
          </c:tx>
          <c:spPr>
            <a:ln>
              <a:solidFill>
                <a:schemeClr val="accent3"/>
              </a:solidFill>
            </a:ln>
          </c:spPr>
          <c:marker>
            <c:symbol val="none"/>
          </c:marker>
          <c:xVal>
            <c:numRef>
              <c:f>'Scale Plot Data'!$M$22:$M$31</c:f>
              <c:numCache>
                <c:formatCode>General</c:formatCode>
                <c:ptCount val="10"/>
                <c:pt idx="0">
                  <c:v>1988.8000000000002</c:v>
                </c:pt>
                <c:pt idx="1">
                  <c:v>6588.8</c:v>
                </c:pt>
                <c:pt idx="2">
                  <c:v>6588.8</c:v>
                </c:pt>
                <c:pt idx="3">
                  <c:v>6663.8</c:v>
                </c:pt>
                <c:pt idx="4">
                  <c:v>6663.8</c:v>
                </c:pt>
                <c:pt idx="5">
                  <c:v>7813</c:v>
                </c:pt>
                <c:pt idx="6">
                  <c:v>7813</c:v>
                </c:pt>
                <c:pt idx="7">
                  <c:v>7888</c:v>
                </c:pt>
                <c:pt idx="8">
                  <c:v>7888</c:v>
                </c:pt>
                <c:pt idx="9">
                  <c:v>12488</c:v>
                </c:pt>
              </c:numCache>
            </c:numRef>
          </c:xVal>
          <c:yVal>
            <c:numRef>
              <c:f>'Scale Plot Data'!$N$22:$N$31</c:f>
              <c:numCache>
                <c:formatCode>General</c:formatCode>
                <c:ptCount val="10"/>
                <c:pt idx="0">
                  <c:v>-18</c:v>
                </c:pt>
                <c:pt idx="1">
                  <c:v>-18</c:v>
                </c:pt>
                <c:pt idx="2">
                  <c:v>-10</c:v>
                </c:pt>
                <c:pt idx="3">
                  <c:v>-10</c:v>
                </c:pt>
                <c:pt idx="4">
                  <c:v>0</c:v>
                </c:pt>
                <c:pt idx="5">
                  <c:v>0</c:v>
                </c:pt>
                <c:pt idx="6">
                  <c:v>-10</c:v>
                </c:pt>
                <c:pt idx="7">
                  <c:v>-10</c:v>
                </c:pt>
                <c:pt idx="8">
                  <c:v>-18</c:v>
                </c:pt>
                <c:pt idx="9">
                  <c:v>-18</c:v>
                </c:pt>
              </c:numCache>
            </c:numRef>
          </c:yVal>
        </c:ser>
        <c:axId val="81325440"/>
        <c:axId val="81462400"/>
      </c:scatterChart>
      <c:valAx>
        <c:axId val="81325440"/>
        <c:scaling>
          <c:orientation val="minMax"/>
          <c:max val="10500"/>
          <c:min val="5500"/>
        </c:scaling>
        <c:axPos val="b"/>
        <c:numFmt formatCode="General" sourceLinked="1"/>
        <c:tickLblPos val="nextTo"/>
        <c:crossAx val="81462400"/>
        <c:crosses val="autoZero"/>
        <c:crossBetween val="midCat"/>
      </c:valAx>
      <c:valAx>
        <c:axId val="81462400"/>
        <c:scaling>
          <c:orientation val="minMax"/>
          <c:min val="-35"/>
        </c:scaling>
        <c:axPos val="l"/>
        <c:majorGridlines/>
        <c:numFmt formatCode="General" sourceLinked="1"/>
        <c:tickLblPos val="nextTo"/>
        <c:crossAx val="81325440"/>
        <c:crosses val="autoZero"/>
        <c:crossBetween val="midCat"/>
      </c:valAx>
      <c:spPr>
        <a:noFill/>
      </c:spPr>
    </c:plotArea>
    <c:legend>
      <c:legendPos val="r"/>
      <c:layout/>
    </c:legend>
    <c:plotVisOnly val="1"/>
  </c:chart>
  <c:spPr>
    <a:noFill/>
  </c:spPr>
  <c:printSettings>
    <c:headerFooter/>
    <c:pageMargins b="0.75000000000000344" l="0.70000000000000062" r="0.70000000000000062" t="0.750000000000003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Korea Region</a:t>
            </a:r>
          </a:p>
        </c:rich>
      </c:tx>
      <c:layout/>
      <c:overlay val="1"/>
    </c:title>
    <c:plotArea>
      <c:layout>
        <c:manualLayout>
          <c:layoutTarget val="inner"/>
          <c:xMode val="edge"/>
          <c:yMode val="edge"/>
          <c:x val="3.9715239569949178E-2"/>
          <c:y val="0.17321160436340813"/>
          <c:w val="0.81646328204790142"/>
          <c:h val="0.79089683556997414"/>
        </c:manualLayout>
      </c:layout>
      <c:scatterChart>
        <c:scatterStyle val="lineMarker"/>
        <c:ser>
          <c:idx val="2"/>
          <c:order val="0"/>
          <c:tx>
            <c:strRef>
              <c:f>'Scale Plot Data'!$A$17</c:f>
              <c:strCache>
                <c:ptCount val="1"/>
                <c:pt idx="0">
                  <c:v>Asia Regs</c:v>
                </c:pt>
              </c:strCache>
            </c:strRef>
          </c:tx>
          <c:spPr>
            <a:ln w="63500">
              <a:solidFill>
                <a:srgbClr val="FF0000"/>
              </a:solidFill>
            </a:ln>
          </c:spPr>
          <c:marker>
            <c:symbol val="none"/>
          </c:marker>
          <c:xVal>
            <c:numRef>
              <c:f>'Scale Plot Data'!$A$18:$A$23</c:f>
              <c:numCache>
                <c:formatCode>General</c:formatCode>
                <c:ptCount val="6"/>
                <c:pt idx="0">
                  <c:v>0</c:v>
                </c:pt>
                <c:pt idx="1">
                  <c:v>7200</c:v>
                </c:pt>
                <c:pt idx="2">
                  <c:v>7200</c:v>
                </c:pt>
                <c:pt idx="3">
                  <c:v>10200</c:v>
                </c:pt>
                <c:pt idx="4">
                  <c:v>10200</c:v>
                </c:pt>
                <c:pt idx="5">
                  <c:v>12000</c:v>
                </c:pt>
              </c:numCache>
            </c:numRef>
          </c:xVal>
          <c:yVal>
            <c:numRef>
              <c:f>'Scale Plot Data'!$B$18:$B$23</c:f>
              <c:numCache>
                <c:formatCode>@</c:formatCode>
                <c:ptCount val="6"/>
                <c:pt idx="0" formatCode="General">
                  <c:v>-28.7</c:v>
                </c:pt>
                <c:pt idx="1">
                  <c:v>-28.7</c:v>
                </c:pt>
                <c:pt idx="2" formatCode="General">
                  <c:v>0</c:v>
                </c:pt>
                <c:pt idx="3" formatCode="General">
                  <c:v>0</c:v>
                </c:pt>
                <c:pt idx="4">
                  <c:v>-28.7</c:v>
                </c:pt>
                <c:pt idx="5" formatCode="General">
                  <c:v>-28.7</c:v>
                </c:pt>
              </c:numCache>
            </c:numRef>
          </c:yVal>
        </c:ser>
        <c:ser>
          <c:idx val="0"/>
          <c:order val="1"/>
          <c:tx>
            <c:strRef>
              <c:f>'Scale Plot Data'!$S$13</c:f>
              <c:strCache>
                <c:ptCount val="1"/>
                <c:pt idx="0">
                  <c:v>4f Band 2 Min</c:v>
                </c:pt>
              </c:strCache>
            </c:strRef>
          </c:tx>
          <c:spPr>
            <a:ln>
              <a:solidFill>
                <a:schemeClr val="accent1"/>
              </a:solidFill>
            </a:ln>
          </c:spPr>
          <c:marker>
            <c:symbol val="none"/>
          </c:marker>
          <c:xVal>
            <c:numRef>
              <c:f>'Scale Plot Data'!$S$14:$S$19</c:f>
              <c:numCache>
                <c:formatCode>General</c:formatCode>
                <c:ptCount val="6"/>
                <c:pt idx="0">
                  <c:v>3985.6000000000004</c:v>
                </c:pt>
                <c:pt idx="1">
                  <c:v>8785.6</c:v>
                </c:pt>
                <c:pt idx="2">
                  <c:v>8785.6</c:v>
                </c:pt>
                <c:pt idx="3">
                  <c:v>9185.6</c:v>
                </c:pt>
                <c:pt idx="4">
                  <c:v>9185.6</c:v>
                </c:pt>
                <c:pt idx="5">
                  <c:v>13985.6</c:v>
                </c:pt>
              </c:numCache>
            </c:numRef>
          </c:xVal>
          <c:yVal>
            <c:numRef>
              <c:f>'Scale Plot Data'!$T$14:$T$19</c:f>
              <c:numCache>
                <c:formatCode>General</c:formatCode>
                <c:ptCount val="6"/>
                <c:pt idx="0">
                  <c:v>-40</c:v>
                </c:pt>
                <c:pt idx="1">
                  <c:v>-40</c:v>
                </c:pt>
                <c:pt idx="2">
                  <c:v>-10</c:v>
                </c:pt>
                <c:pt idx="3">
                  <c:v>-10</c:v>
                </c:pt>
                <c:pt idx="4">
                  <c:v>-40</c:v>
                </c:pt>
                <c:pt idx="5">
                  <c:v>-40</c:v>
                </c:pt>
              </c:numCache>
            </c:numRef>
          </c:yVal>
        </c:ser>
        <c:ser>
          <c:idx val="1"/>
          <c:order val="2"/>
          <c:tx>
            <c:strRef>
              <c:f>'Scale Plot Data'!$S$21</c:f>
              <c:strCache>
                <c:ptCount val="1"/>
                <c:pt idx="0">
                  <c:v>4f Band 2 Max</c:v>
                </c:pt>
              </c:strCache>
            </c:strRef>
          </c:tx>
          <c:spPr>
            <a:ln>
              <a:solidFill>
                <a:schemeClr val="accent3"/>
              </a:solidFill>
            </a:ln>
          </c:spPr>
          <c:marker>
            <c:symbol val="none"/>
          </c:marker>
          <c:xVal>
            <c:numRef>
              <c:f>'Scale Plot Data'!$S$22:$S$31</c:f>
              <c:numCache>
                <c:formatCode>General</c:formatCode>
                <c:ptCount val="10"/>
                <c:pt idx="0">
                  <c:v>3486.3999999999996</c:v>
                </c:pt>
                <c:pt idx="1">
                  <c:v>8086.4</c:v>
                </c:pt>
                <c:pt idx="2">
                  <c:v>8086.4</c:v>
                </c:pt>
                <c:pt idx="3">
                  <c:v>8161.4</c:v>
                </c:pt>
                <c:pt idx="4">
                  <c:v>8161.4</c:v>
                </c:pt>
                <c:pt idx="5">
                  <c:v>9310.6</c:v>
                </c:pt>
                <c:pt idx="6">
                  <c:v>9310.6</c:v>
                </c:pt>
                <c:pt idx="7">
                  <c:v>9385.6</c:v>
                </c:pt>
                <c:pt idx="8">
                  <c:v>9385.6</c:v>
                </c:pt>
                <c:pt idx="9">
                  <c:v>13985.6</c:v>
                </c:pt>
              </c:numCache>
            </c:numRef>
          </c:xVal>
          <c:yVal>
            <c:numRef>
              <c:f>'Scale Plot Data'!$T$22:$T$31</c:f>
              <c:numCache>
                <c:formatCode>General</c:formatCode>
                <c:ptCount val="10"/>
                <c:pt idx="0">
                  <c:v>-18</c:v>
                </c:pt>
                <c:pt idx="1">
                  <c:v>-18</c:v>
                </c:pt>
                <c:pt idx="2">
                  <c:v>-10</c:v>
                </c:pt>
                <c:pt idx="3">
                  <c:v>-10</c:v>
                </c:pt>
                <c:pt idx="4">
                  <c:v>0</c:v>
                </c:pt>
                <c:pt idx="5">
                  <c:v>0</c:v>
                </c:pt>
                <c:pt idx="6">
                  <c:v>-10</c:v>
                </c:pt>
                <c:pt idx="7">
                  <c:v>-10</c:v>
                </c:pt>
                <c:pt idx="8">
                  <c:v>-18</c:v>
                </c:pt>
                <c:pt idx="9">
                  <c:v>-18</c:v>
                </c:pt>
              </c:numCache>
            </c:numRef>
          </c:yVal>
        </c:ser>
        <c:axId val="81500032"/>
        <c:axId val="81501568"/>
      </c:scatterChart>
      <c:valAx>
        <c:axId val="81500032"/>
        <c:scaling>
          <c:orientation val="minMax"/>
          <c:max val="10500"/>
          <c:min val="5500"/>
        </c:scaling>
        <c:axPos val="b"/>
        <c:numFmt formatCode="General" sourceLinked="1"/>
        <c:tickLblPos val="nextTo"/>
        <c:crossAx val="81501568"/>
        <c:crosses val="autoZero"/>
        <c:crossBetween val="midCat"/>
      </c:valAx>
      <c:valAx>
        <c:axId val="81501568"/>
        <c:scaling>
          <c:orientation val="minMax"/>
          <c:min val="-35"/>
        </c:scaling>
        <c:axPos val="l"/>
        <c:majorGridlines/>
        <c:numFmt formatCode="General" sourceLinked="1"/>
        <c:tickLblPos val="nextTo"/>
        <c:crossAx val="81500032"/>
        <c:crosses val="autoZero"/>
        <c:crossBetween val="midCat"/>
      </c:valAx>
      <c:spPr>
        <a:noFill/>
      </c:spPr>
    </c:plotArea>
    <c:legend>
      <c:legendPos val="r"/>
      <c:layout/>
    </c:legend>
    <c:plotVisOnly val="1"/>
  </c:chart>
  <c:spPr>
    <a:noFill/>
  </c:spPr>
  <c:printSettings>
    <c:headerFooter/>
    <c:pageMargins b="0.75000000000000344" l="0.70000000000000062" r="0.70000000000000062" t="0.750000000000003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US Region</a:t>
            </a:r>
          </a:p>
        </c:rich>
      </c:tx>
      <c:layout/>
      <c:overlay val="1"/>
    </c:title>
    <c:plotArea>
      <c:layout>
        <c:manualLayout>
          <c:layoutTarget val="inner"/>
          <c:xMode val="edge"/>
          <c:yMode val="edge"/>
          <c:x val="4.6688740267299036E-2"/>
          <c:y val="0.16490002978126694"/>
          <c:w val="0.81646328204790142"/>
          <c:h val="0.7857554555536479"/>
        </c:manualLayout>
      </c:layout>
      <c:scatterChart>
        <c:scatterStyle val="lineMarker"/>
        <c:ser>
          <c:idx val="0"/>
          <c:order val="0"/>
          <c:tx>
            <c:strRef>
              <c:f>'Scale Plot Data'!$A$1</c:f>
              <c:strCache>
                <c:ptCount val="1"/>
                <c:pt idx="0">
                  <c:v>US Regs</c:v>
                </c:pt>
              </c:strCache>
            </c:strRef>
          </c:tx>
          <c:spPr>
            <a:ln w="63500">
              <a:solidFill>
                <a:srgbClr val="FF0000"/>
              </a:solidFill>
            </a:ln>
          </c:spPr>
          <c:marker>
            <c:symbol val="none"/>
          </c:marker>
          <c:xVal>
            <c:numRef>
              <c:f>'Scale Plot Data'!$A$2:$A$7</c:f>
              <c:numCache>
                <c:formatCode>General</c:formatCode>
                <c:ptCount val="6"/>
                <c:pt idx="0">
                  <c:v>0</c:v>
                </c:pt>
                <c:pt idx="1">
                  <c:v>5925</c:v>
                </c:pt>
                <c:pt idx="2">
                  <c:v>5925</c:v>
                </c:pt>
                <c:pt idx="3">
                  <c:v>7250</c:v>
                </c:pt>
                <c:pt idx="4">
                  <c:v>7250</c:v>
                </c:pt>
                <c:pt idx="5">
                  <c:v>12000</c:v>
                </c:pt>
              </c:numCache>
            </c:numRef>
          </c:xVal>
          <c:yVal>
            <c:numRef>
              <c:f>'Scale Plot Data'!$B$2:$B$7</c:f>
              <c:numCache>
                <c:formatCode>@</c:formatCode>
                <c:ptCount val="6"/>
                <c:pt idx="0" formatCode="General">
                  <c:v>-10</c:v>
                </c:pt>
                <c:pt idx="1">
                  <c:v>-10</c:v>
                </c:pt>
                <c:pt idx="2" formatCode="General">
                  <c:v>0</c:v>
                </c:pt>
                <c:pt idx="3" formatCode="General">
                  <c:v>0</c:v>
                </c:pt>
                <c:pt idx="4">
                  <c:v>-10</c:v>
                </c:pt>
                <c:pt idx="5" formatCode="General">
                  <c:v>-10</c:v>
                </c:pt>
              </c:numCache>
            </c:numRef>
          </c:yVal>
        </c:ser>
        <c:ser>
          <c:idx val="1"/>
          <c:order val="1"/>
          <c:tx>
            <c:strRef>
              <c:f>'Scale Plot Data'!$G$13</c:f>
              <c:strCache>
                <c:ptCount val="1"/>
                <c:pt idx="0">
                  <c:v>4f Band 0 Min</c:v>
                </c:pt>
              </c:strCache>
            </c:strRef>
          </c:tx>
          <c:spPr>
            <a:ln>
              <a:solidFill>
                <a:schemeClr val="accent1"/>
              </a:solidFill>
            </a:ln>
          </c:spPr>
          <c:marker>
            <c:symbol val="none"/>
          </c:marker>
          <c:xVal>
            <c:numRef>
              <c:f>'Scale Plot Data'!$G$14:$G$19</c:f>
              <c:numCache>
                <c:formatCode>General</c:formatCode>
                <c:ptCount val="6"/>
                <c:pt idx="0">
                  <c:v>1489.6000000000004</c:v>
                </c:pt>
                <c:pt idx="1">
                  <c:v>6289.6</c:v>
                </c:pt>
                <c:pt idx="2">
                  <c:v>6289.6</c:v>
                </c:pt>
                <c:pt idx="3">
                  <c:v>6689.6</c:v>
                </c:pt>
                <c:pt idx="4">
                  <c:v>6689.6</c:v>
                </c:pt>
                <c:pt idx="5">
                  <c:v>11489.6</c:v>
                </c:pt>
              </c:numCache>
            </c:numRef>
          </c:xVal>
          <c:yVal>
            <c:numRef>
              <c:f>'Scale Plot Data'!$H$14:$H$19</c:f>
              <c:numCache>
                <c:formatCode>General</c:formatCode>
                <c:ptCount val="6"/>
                <c:pt idx="0">
                  <c:v>-40</c:v>
                </c:pt>
                <c:pt idx="1">
                  <c:v>-40</c:v>
                </c:pt>
                <c:pt idx="2">
                  <c:v>-10</c:v>
                </c:pt>
                <c:pt idx="3">
                  <c:v>-10</c:v>
                </c:pt>
                <c:pt idx="4">
                  <c:v>-40</c:v>
                </c:pt>
                <c:pt idx="5">
                  <c:v>-40</c:v>
                </c:pt>
              </c:numCache>
            </c:numRef>
          </c:yVal>
        </c:ser>
        <c:ser>
          <c:idx val="2"/>
          <c:order val="2"/>
          <c:tx>
            <c:strRef>
              <c:f>'Scale Plot Data'!$G$21</c:f>
              <c:strCache>
                <c:ptCount val="1"/>
                <c:pt idx="0">
                  <c:v>4f Band 0 Max</c:v>
                </c:pt>
              </c:strCache>
            </c:strRef>
          </c:tx>
          <c:marker>
            <c:symbol val="none"/>
          </c:marker>
          <c:xVal>
            <c:numRef>
              <c:f>'Scale Plot Data'!$G$22:$G$31</c:f>
              <c:numCache>
                <c:formatCode>General</c:formatCode>
                <c:ptCount val="10"/>
                <c:pt idx="0">
                  <c:v>1489.6000000000004</c:v>
                </c:pt>
                <c:pt idx="1">
                  <c:v>5620</c:v>
                </c:pt>
                <c:pt idx="2">
                  <c:v>5620</c:v>
                </c:pt>
                <c:pt idx="3">
                  <c:v>5783.1</c:v>
                </c:pt>
                <c:pt idx="4">
                  <c:v>5783.1</c:v>
                </c:pt>
                <c:pt idx="5">
                  <c:v>7196.1</c:v>
                </c:pt>
                <c:pt idx="6">
                  <c:v>7196.1</c:v>
                </c:pt>
                <c:pt idx="7">
                  <c:v>7359.2000000000007</c:v>
                </c:pt>
                <c:pt idx="8">
                  <c:v>7359.2000000000007</c:v>
                </c:pt>
                <c:pt idx="9">
                  <c:v>11489.6</c:v>
                </c:pt>
              </c:numCache>
            </c:numRef>
          </c:xVal>
          <c:yVal>
            <c:numRef>
              <c:f>'Scale Plot Data'!$H$22:$H$31</c:f>
              <c:numCache>
                <c:formatCode>General</c:formatCode>
                <c:ptCount val="10"/>
                <c:pt idx="0">
                  <c:v>-18</c:v>
                </c:pt>
                <c:pt idx="1">
                  <c:v>-18</c:v>
                </c:pt>
                <c:pt idx="2">
                  <c:v>-10</c:v>
                </c:pt>
                <c:pt idx="3">
                  <c:v>-10</c:v>
                </c:pt>
                <c:pt idx="4">
                  <c:v>0</c:v>
                </c:pt>
                <c:pt idx="5">
                  <c:v>0</c:v>
                </c:pt>
                <c:pt idx="6">
                  <c:v>-10</c:v>
                </c:pt>
                <c:pt idx="7">
                  <c:v>-10</c:v>
                </c:pt>
                <c:pt idx="8">
                  <c:v>-18</c:v>
                </c:pt>
                <c:pt idx="9">
                  <c:v>-18</c:v>
                </c:pt>
              </c:numCache>
            </c:numRef>
          </c:yVal>
        </c:ser>
        <c:axId val="81285888"/>
        <c:axId val="81287424"/>
      </c:scatterChart>
      <c:valAx>
        <c:axId val="81285888"/>
        <c:scaling>
          <c:orientation val="minMax"/>
          <c:max val="10500"/>
          <c:min val="5500"/>
        </c:scaling>
        <c:axPos val="b"/>
        <c:numFmt formatCode="General" sourceLinked="1"/>
        <c:tickLblPos val="nextTo"/>
        <c:crossAx val="81287424"/>
        <c:crosses val="autoZero"/>
        <c:crossBetween val="midCat"/>
      </c:valAx>
      <c:valAx>
        <c:axId val="81287424"/>
        <c:scaling>
          <c:orientation val="minMax"/>
          <c:min val="-35"/>
        </c:scaling>
        <c:axPos val="l"/>
        <c:majorGridlines/>
        <c:numFmt formatCode="General" sourceLinked="1"/>
        <c:tickLblPos val="nextTo"/>
        <c:crossAx val="81285888"/>
        <c:crosses val="autoZero"/>
        <c:crossBetween val="midCat"/>
      </c:valAx>
      <c:spPr>
        <a:noFill/>
      </c:spPr>
    </c:plotArea>
    <c:legend>
      <c:legendPos val="r"/>
      <c:layout/>
    </c:legend>
    <c:plotVisOnly val="1"/>
  </c:chart>
  <c:spPr>
    <a:noFill/>
  </c:spPr>
  <c:printSettings>
    <c:headerFooter/>
    <c:pageMargins b="0.75000000000000322" l="0.70000000000000062" r="0.70000000000000062" t="0.750000000000003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US/EU/China Region</a:t>
            </a:r>
          </a:p>
        </c:rich>
      </c:tx>
      <c:layout/>
      <c:overlay val="1"/>
    </c:title>
    <c:plotArea>
      <c:layout>
        <c:manualLayout>
          <c:layoutTarget val="inner"/>
          <c:xMode val="edge"/>
          <c:yMode val="edge"/>
          <c:x val="4.6688740267299036E-2"/>
          <c:y val="0.15653292022123791"/>
          <c:w val="0.81646328204790142"/>
          <c:h val="0.79395753335000063"/>
        </c:manualLayout>
      </c:layout>
      <c:scatterChart>
        <c:scatterStyle val="lineMarker"/>
        <c:ser>
          <c:idx val="1"/>
          <c:order val="0"/>
          <c:tx>
            <c:strRef>
              <c:f>'Scale Plot Data'!$A$9</c:f>
              <c:strCache>
                <c:ptCount val="1"/>
                <c:pt idx="0">
                  <c:v>EU Regs</c:v>
                </c:pt>
              </c:strCache>
            </c:strRef>
          </c:tx>
          <c:spPr>
            <a:ln w="63500">
              <a:solidFill>
                <a:srgbClr val="FF0000"/>
              </a:solidFill>
            </a:ln>
          </c:spPr>
          <c:marker>
            <c:symbol val="none"/>
          </c:marker>
          <c:xVal>
            <c:numRef>
              <c:f>'Scale Plot Data'!$A$10:$A$15</c:f>
              <c:numCache>
                <c:formatCode>General</c:formatCode>
                <c:ptCount val="6"/>
                <c:pt idx="0">
                  <c:v>0</c:v>
                </c:pt>
                <c:pt idx="1">
                  <c:v>6000</c:v>
                </c:pt>
                <c:pt idx="2">
                  <c:v>6000</c:v>
                </c:pt>
                <c:pt idx="3">
                  <c:v>8500</c:v>
                </c:pt>
                <c:pt idx="4">
                  <c:v>8500</c:v>
                </c:pt>
                <c:pt idx="5">
                  <c:v>12000</c:v>
                </c:pt>
              </c:numCache>
            </c:numRef>
          </c:xVal>
          <c:yVal>
            <c:numRef>
              <c:f>'Scale Plot Data'!$B$10:$B$15</c:f>
              <c:numCache>
                <c:formatCode>@</c:formatCode>
                <c:ptCount val="6"/>
                <c:pt idx="0" formatCode="General">
                  <c:v>-28.7</c:v>
                </c:pt>
                <c:pt idx="1">
                  <c:v>-28.7</c:v>
                </c:pt>
                <c:pt idx="2" formatCode="General">
                  <c:v>0</c:v>
                </c:pt>
                <c:pt idx="3" formatCode="General">
                  <c:v>0</c:v>
                </c:pt>
                <c:pt idx="4">
                  <c:v>-23.7</c:v>
                </c:pt>
                <c:pt idx="5" formatCode="General">
                  <c:v>-23.7</c:v>
                </c:pt>
              </c:numCache>
            </c:numRef>
          </c:yVal>
        </c:ser>
        <c:ser>
          <c:idx val="0"/>
          <c:order val="1"/>
          <c:tx>
            <c:strRef>
              <c:f>'Scale Plot Data'!$G$13</c:f>
              <c:strCache>
                <c:ptCount val="1"/>
                <c:pt idx="0">
                  <c:v>4f Band 0 Min</c:v>
                </c:pt>
              </c:strCache>
            </c:strRef>
          </c:tx>
          <c:marker>
            <c:symbol val="none"/>
          </c:marker>
          <c:xVal>
            <c:numRef>
              <c:f>'Scale Plot Data'!$G$14:$G$19</c:f>
              <c:numCache>
                <c:formatCode>General</c:formatCode>
                <c:ptCount val="6"/>
                <c:pt idx="0">
                  <c:v>1489.6000000000004</c:v>
                </c:pt>
                <c:pt idx="1">
                  <c:v>6289.6</c:v>
                </c:pt>
                <c:pt idx="2">
                  <c:v>6289.6</c:v>
                </c:pt>
                <c:pt idx="3">
                  <c:v>6689.6</c:v>
                </c:pt>
                <c:pt idx="4">
                  <c:v>6689.6</c:v>
                </c:pt>
                <c:pt idx="5">
                  <c:v>11489.6</c:v>
                </c:pt>
              </c:numCache>
            </c:numRef>
          </c:xVal>
          <c:yVal>
            <c:numRef>
              <c:f>'Scale Plot Data'!$H$14:$H$19</c:f>
              <c:numCache>
                <c:formatCode>General</c:formatCode>
                <c:ptCount val="6"/>
                <c:pt idx="0">
                  <c:v>-40</c:v>
                </c:pt>
                <c:pt idx="1">
                  <c:v>-40</c:v>
                </c:pt>
                <c:pt idx="2">
                  <c:v>-10</c:v>
                </c:pt>
                <c:pt idx="3">
                  <c:v>-10</c:v>
                </c:pt>
                <c:pt idx="4">
                  <c:v>-40</c:v>
                </c:pt>
                <c:pt idx="5">
                  <c:v>-40</c:v>
                </c:pt>
              </c:numCache>
            </c:numRef>
          </c:yVal>
        </c:ser>
        <c:ser>
          <c:idx val="2"/>
          <c:order val="2"/>
          <c:tx>
            <c:strRef>
              <c:f>'Scale Plot Data'!$G$21</c:f>
              <c:strCache>
                <c:ptCount val="1"/>
                <c:pt idx="0">
                  <c:v>4f Band 0 Max</c:v>
                </c:pt>
              </c:strCache>
            </c:strRef>
          </c:tx>
          <c:marker>
            <c:symbol val="none"/>
          </c:marker>
          <c:xVal>
            <c:numRef>
              <c:f>'Scale Plot Data'!$G$22:$G$31</c:f>
              <c:numCache>
                <c:formatCode>General</c:formatCode>
                <c:ptCount val="10"/>
                <c:pt idx="0">
                  <c:v>1489.6000000000004</c:v>
                </c:pt>
                <c:pt idx="1">
                  <c:v>5620</c:v>
                </c:pt>
                <c:pt idx="2">
                  <c:v>5620</c:v>
                </c:pt>
                <c:pt idx="3">
                  <c:v>5783.1</c:v>
                </c:pt>
                <c:pt idx="4">
                  <c:v>5783.1</c:v>
                </c:pt>
                <c:pt idx="5">
                  <c:v>7196.1</c:v>
                </c:pt>
                <c:pt idx="6">
                  <c:v>7196.1</c:v>
                </c:pt>
                <c:pt idx="7">
                  <c:v>7359.2000000000007</c:v>
                </c:pt>
                <c:pt idx="8">
                  <c:v>7359.2000000000007</c:v>
                </c:pt>
                <c:pt idx="9">
                  <c:v>11489.6</c:v>
                </c:pt>
              </c:numCache>
            </c:numRef>
          </c:xVal>
          <c:yVal>
            <c:numRef>
              <c:f>'Scale Plot Data'!$H$22:$H$31</c:f>
              <c:numCache>
                <c:formatCode>General</c:formatCode>
                <c:ptCount val="10"/>
                <c:pt idx="0">
                  <c:v>-18</c:v>
                </c:pt>
                <c:pt idx="1">
                  <c:v>-18</c:v>
                </c:pt>
                <c:pt idx="2">
                  <c:v>-10</c:v>
                </c:pt>
                <c:pt idx="3">
                  <c:v>-10</c:v>
                </c:pt>
                <c:pt idx="4">
                  <c:v>0</c:v>
                </c:pt>
                <c:pt idx="5">
                  <c:v>0</c:v>
                </c:pt>
                <c:pt idx="6">
                  <c:v>-10</c:v>
                </c:pt>
                <c:pt idx="7">
                  <c:v>-10</c:v>
                </c:pt>
                <c:pt idx="8">
                  <c:v>-18</c:v>
                </c:pt>
                <c:pt idx="9">
                  <c:v>-18</c:v>
                </c:pt>
              </c:numCache>
            </c:numRef>
          </c:yVal>
        </c:ser>
        <c:axId val="81438592"/>
        <c:axId val="81440128"/>
      </c:scatterChart>
      <c:valAx>
        <c:axId val="81438592"/>
        <c:scaling>
          <c:orientation val="minMax"/>
          <c:max val="10500"/>
          <c:min val="5500"/>
        </c:scaling>
        <c:axPos val="b"/>
        <c:numFmt formatCode="General" sourceLinked="1"/>
        <c:tickLblPos val="nextTo"/>
        <c:crossAx val="81440128"/>
        <c:crosses val="autoZero"/>
        <c:crossBetween val="midCat"/>
      </c:valAx>
      <c:valAx>
        <c:axId val="81440128"/>
        <c:scaling>
          <c:orientation val="minMax"/>
          <c:min val="-35"/>
        </c:scaling>
        <c:axPos val="l"/>
        <c:majorGridlines/>
        <c:numFmt formatCode="General" sourceLinked="1"/>
        <c:tickLblPos val="nextTo"/>
        <c:crossAx val="81438592"/>
        <c:crosses val="autoZero"/>
        <c:crossBetween val="midCat"/>
      </c:valAx>
      <c:spPr>
        <a:noFill/>
      </c:spPr>
    </c:plotArea>
    <c:legend>
      <c:legendPos val="r"/>
      <c:layout/>
    </c:legend>
    <c:plotVisOnly val="1"/>
  </c:chart>
  <c:spPr>
    <a:noFill/>
  </c:spPr>
  <c:printSettings>
    <c:headerFooter/>
    <c:pageMargins b="0.75000000000000333" l="0.70000000000000062" r="0.70000000000000062" t="0.75000000000000333" header="0.30000000000000032" footer="0.30000000000000032"/>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285750</xdr:colOff>
      <xdr:row>0</xdr:row>
      <xdr:rowOff>161925</xdr:rowOff>
    </xdr:from>
    <xdr:to>
      <xdr:col>12</xdr:col>
      <xdr:colOff>104775</xdr:colOff>
      <xdr:row>10</xdr:row>
      <xdr:rowOff>95250</xdr:rowOff>
    </xdr:to>
    <xdr:sp macro="" textlink="">
      <xdr:nvSpPr>
        <xdr:cNvPr id="2" name="TextBox 1"/>
        <xdr:cNvSpPr txBox="1"/>
      </xdr:nvSpPr>
      <xdr:spPr>
        <a:xfrm>
          <a:off x="285750" y="161925"/>
          <a:ext cx="7400925" cy="1838325"/>
        </a:xfrm>
        <a:prstGeom prst="rect">
          <a:avLst/>
        </a:prstGeom>
        <a:solidFill>
          <a:schemeClr val="bg2"/>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a:t>Band Plan Compromise Option 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0</xdr:row>
      <xdr:rowOff>142875</xdr:rowOff>
    </xdr:from>
    <xdr:to>
      <xdr:col>15</xdr:col>
      <xdr:colOff>228600</xdr:colOff>
      <xdr:row>15</xdr:row>
      <xdr:rowOff>142876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16</xdr:row>
      <xdr:rowOff>47625</xdr:rowOff>
    </xdr:from>
    <xdr:to>
      <xdr:col>15</xdr:col>
      <xdr:colOff>228600</xdr:colOff>
      <xdr:row>31</xdr:row>
      <xdr:rowOff>38101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266700</xdr:colOff>
      <xdr:row>32</xdr:row>
      <xdr:rowOff>0</xdr:rowOff>
    </xdr:from>
    <xdr:to>
      <xdr:col>15</xdr:col>
      <xdr:colOff>228600</xdr:colOff>
      <xdr:row>47</xdr:row>
      <xdr:rowOff>9525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xdr:colOff>
      <xdr:row>2</xdr:row>
      <xdr:rowOff>180975</xdr:rowOff>
    </xdr:from>
    <xdr:to>
      <xdr:col>11</xdr:col>
      <xdr:colOff>371475</xdr:colOff>
      <xdr:row>13</xdr:row>
      <xdr:rowOff>104775</xdr:rowOff>
    </xdr:to>
    <xdr:sp macro="" textlink="">
      <xdr:nvSpPr>
        <xdr:cNvPr id="6" name="Freeform 5"/>
        <xdr:cNvSpPr/>
      </xdr:nvSpPr>
      <xdr:spPr>
        <a:xfrm>
          <a:off x="676275" y="561975"/>
          <a:ext cx="6400800" cy="2019300"/>
        </a:xfrm>
        <a:custGeom>
          <a:avLst/>
          <a:gdLst>
            <a:gd name="connsiteX0" fmla="*/ 6400800 w 6400800"/>
            <a:gd name="connsiteY0" fmla="*/ 2019300 h 2019300"/>
            <a:gd name="connsiteX1" fmla="*/ 6400800 w 6400800"/>
            <a:gd name="connsiteY1" fmla="*/ 0 h 2019300"/>
            <a:gd name="connsiteX2" fmla="*/ 0 w 6400800"/>
            <a:gd name="connsiteY2" fmla="*/ 9525 h 2019300"/>
          </a:gdLst>
          <a:ahLst/>
          <a:cxnLst>
            <a:cxn ang="0">
              <a:pos x="connsiteX0" y="connsiteY0"/>
            </a:cxn>
            <a:cxn ang="0">
              <a:pos x="connsiteX1" y="connsiteY1"/>
            </a:cxn>
            <a:cxn ang="0">
              <a:pos x="connsiteX2" y="connsiteY2"/>
            </a:cxn>
          </a:cxnLst>
          <a:rect l="l" t="t" r="r" b="b"/>
          <a:pathLst>
            <a:path w="6400800" h="2019300">
              <a:moveTo>
                <a:pt x="6400800" y="2019300"/>
              </a:moveTo>
              <a:lnTo>
                <a:pt x="6400800" y="0"/>
              </a:lnTo>
              <a:lnTo>
                <a:pt x="0" y="9525"/>
              </a:lnTo>
            </a:path>
          </a:pathLst>
        </a:cu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514349</xdr:colOff>
      <xdr:row>50</xdr:row>
      <xdr:rowOff>76201</xdr:rowOff>
    </xdr:from>
    <xdr:to>
      <xdr:col>13</xdr:col>
      <xdr:colOff>38099</xdr:colOff>
      <xdr:row>62</xdr:row>
      <xdr:rowOff>38101</xdr:rowOff>
    </xdr:to>
    <xdr:sp macro="" textlink="">
      <xdr:nvSpPr>
        <xdr:cNvPr id="14" name="Freeform 13"/>
        <xdr:cNvSpPr/>
      </xdr:nvSpPr>
      <xdr:spPr>
        <a:xfrm>
          <a:off x="514349" y="9601201"/>
          <a:ext cx="7448550" cy="2247900"/>
        </a:xfrm>
        <a:custGeom>
          <a:avLst/>
          <a:gdLst>
            <a:gd name="connsiteX0" fmla="*/ 0 w 7439025"/>
            <a:gd name="connsiteY0" fmla="*/ 1143000 h 2238375"/>
            <a:gd name="connsiteX1" fmla="*/ 876300 w 7439025"/>
            <a:gd name="connsiteY1" fmla="*/ 1152525 h 2238375"/>
            <a:gd name="connsiteX2" fmla="*/ 876300 w 7439025"/>
            <a:gd name="connsiteY2" fmla="*/ 628650 h 2238375"/>
            <a:gd name="connsiteX3" fmla="*/ 990600 w 7439025"/>
            <a:gd name="connsiteY3" fmla="*/ 628650 h 2238375"/>
            <a:gd name="connsiteX4" fmla="*/ 1000125 w 7439025"/>
            <a:gd name="connsiteY4" fmla="*/ 0 h 2238375"/>
            <a:gd name="connsiteX5" fmla="*/ 2695575 w 7439025"/>
            <a:gd name="connsiteY5" fmla="*/ 0 h 2238375"/>
            <a:gd name="connsiteX6" fmla="*/ 2695575 w 7439025"/>
            <a:gd name="connsiteY6" fmla="*/ 628650 h 2238375"/>
            <a:gd name="connsiteX7" fmla="*/ 2809875 w 7439025"/>
            <a:gd name="connsiteY7" fmla="*/ 638175 h 2238375"/>
            <a:gd name="connsiteX8" fmla="*/ 2819400 w 7439025"/>
            <a:gd name="connsiteY8" fmla="*/ 11430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 name="connsiteX0" fmla="*/ 0 w 10420350"/>
            <a:gd name="connsiteY0" fmla="*/ 1143000 h 2238375"/>
            <a:gd name="connsiteX1" fmla="*/ 3857625 w 10420350"/>
            <a:gd name="connsiteY1" fmla="*/ 1152525 h 2238375"/>
            <a:gd name="connsiteX2" fmla="*/ 3857625 w 10420350"/>
            <a:gd name="connsiteY2" fmla="*/ 628650 h 2238375"/>
            <a:gd name="connsiteX3" fmla="*/ 3971925 w 10420350"/>
            <a:gd name="connsiteY3" fmla="*/ 628650 h 2238375"/>
            <a:gd name="connsiteX4" fmla="*/ 3981450 w 10420350"/>
            <a:gd name="connsiteY4" fmla="*/ 0 h 2238375"/>
            <a:gd name="connsiteX5" fmla="*/ 5676900 w 10420350"/>
            <a:gd name="connsiteY5" fmla="*/ 0 h 2238375"/>
            <a:gd name="connsiteX6" fmla="*/ 5676900 w 10420350"/>
            <a:gd name="connsiteY6" fmla="*/ 628650 h 2238375"/>
            <a:gd name="connsiteX7" fmla="*/ 5791200 w 10420350"/>
            <a:gd name="connsiteY7" fmla="*/ 638175 h 2238375"/>
            <a:gd name="connsiteX8" fmla="*/ 5800725 w 10420350"/>
            <a:gd name="connsiteY8" fmla="*/ 1143000 h 2238375"/>
            <a:gd name="connsiteX9" fmla="*/ 10420350 w 10420350"/>
            <a:gd name="connsiteY9" fmla="*/ 1143000 h 2238375"/>
            <a:gd name="connsiteX10" fmla="*/ 10410825 w 10420350"/>
            <a:gd name="connsiteY10" fmla="*/ 2238375 h 2238375"/>
            <a:gd name="connsiteX11" fmla="*/ 2981325 w 10420350"/>
            <a:gd name="connsiteY11" fmla="*/ 2238375 h 2238375"/>
            <a:gd name="connsiteX12" fmla="*/ 0 w 10420350"/>
            <a:gd name="connsiteY12" fmla="*/ 1143000 h 2238375"/>
            <a:gd name="connsiteX0" fmla="*/ 0 w 10420350"/>
            <a:gd name="connsiteY0" fmla="*/ 1143000 h 2247900"/>
            <a:gd name="connsiteX1" fmla="*/ 3857625 w 10420350"/>
            <a:gd name="connsiteY1" fmla="*/ 1152525 h 2247900"/>
            <a:gd name="connsiteX2" fmla="*/ 3857625 w 10420350"/>
            <a:gd name="connsiteY2" fmla="*/ 628650 h 2247900"/>
            <a:gd name="connsiteX3" fmla="*/ 3971925 w 10420350"/>
            <a:gd name="connsiteY3" fmla="*/ 628650 h 2247900"/>
            <a:gd name="connsiteX4" fmla="*/ 3981450 w 10420350"/>
            <a:gd name="connsiteY4" fmla="*/ 0 h 2247900"/>
            <a:gd name="connsiteX5" fmla="*/ 5676900 w 10420350"/>
            <a:gd name="connsiteY5" fmla="*/ 0 h 2247900"/>
            <a:gd name="connsiteX6" fmla="*/ 5676900 w 10420350"/>
            <a:gd name="connsiteY6" fmla="*/ 628650 h 2247900"/>
            <a:gd name="connsiteX7" fmla="*/ 5791200 w 10420350"/>
            <a:gd name="connsiteY7" fmla="*/ 638175 h 2247900"/>
            <a:gd name="connsiteX8" fmla="*/ 5800725 w 10420350"/>
            <a:gd name="connsiteY8" fmla="*/ 1143000 h 2247900"/>
            <a:gd name="connsiteX9" fmla="*/ 10420350 w 10420350"/>
            <a:gd name="connsiteY9" fmla="*/ 1143000 h 2247900"/>
            <a:gd name="connsiteX10" fmla="*/ 10410825 w 10420350"/>
            <a:gd name="connsiteY10" fmla="*/ 2238375 h 2247900"/>
            <a:gd name="connsiteX11" fmla="*/ 0 w 10420350"/>
            <a:gd name="connsiteY11" fmla="*/ 2247900 h 2247900"/>
            <a:gd name="connsiteX12" fmla="*/ 0 w 10420350"/>
            <a:gd name="connsiteY12" fmla="*/ 1143000 h 2247900"/>
            <a:gd name="connsiteX0" fmla="*/ 0 w 10410825"/>
            <a:gd name="connsiteY0" fmla="*/ 1143000 h 2247900"/>
            <a:gd name="connsiteX1" fmla="*/ 3857625 w 10410825"/>
            <a:gd name="connsiteY1" fmla="*/ 1152525 h 2247900"/>
            <a:gd name="connsiteX2" fmla="*/ 3857625 w 10410825"/>
            <a:gd name="connsiteY2" fmla="*/ 628650 h 2247900"/>
            <a:gd name="connsiteX3" fmla="*/ 3971925 w 10410825"/>
            <a:gd name="connsiteY3" fmla="*/ 628650 h 2247900"/>
            <a:gd name="connsiteX4" fmla="*/ 3981450 w 10410825"/>
            <a:gd name="connsiteY4" fmla="*/ 0 h 2247900"/>
            <a:gd name="connsiteX5" fmla="*/ 5676900 w 10410825"/>
            <a:gd name="connsiteY5" fmla="*/ 0 h 2247900"/>
            <a:gd name="connsiteX6" fmla="*/ 5676900 w 10410825"/>
            <a:gd name="connsiteY6" fmla="*/ 628650 h 2247900"/>
            <a:gd name="connsiteX7" fmla="*/ 5791200 w 10410825"/>
            <a:gd name="connsiteY7" fmla="*/ 638175 h 2247900"/>
            <a:gd name="connsiteX8" fmla="*/ 5800725 w 10410825"/>
            <a:gd name="connsiteY8" fmla="*/ 1143000 h 2247900"/>
            <a:gd name="connsiteX9" fmla="*/ 7448550 w 10410825"/>
            <a:gd name="connsiteY9" fmla="*/ 1133475 h 2247900"/>
            <a:gd name="connsiteX10" fmla="*/ 10410825 w 10410825"/>
            <a:gd name="connsiteY10" fmla="*/ 2238375 h 2247900"/>
            <a:gd name="connsiteX11" fmla="*/ 0 w 10410825"/>
            <a:gd name="connsiteY11" fmla="*/ 2247900 h 2247900"/>
            <a:gd name="connsiteX12" fmla="*/ 0 w 10410825"/>
            <a:gd name="connsiteY12" fmla="*/ 1143000 h 2247900"/>
            <a:gd name="connsiteX0" fmla="*/ 0 w 7448550"/>
            <a:gd name="connsiteY0" fmla="*/ 1143000 h 2247900"/>
            <a:gd name="connsiteX1" fmla="*/ 3857625 w 7448550"/>
            <a:gd name="connsiteY1" fmla="*/ 1152525 h 2247900"/>
            <a:gd name="connsiteX2" fmla="*/ 3857625 w 7448550"/>
            <a:gd name="connsiteY2" fmla="*/ 628650 h 2247900"/>
            <a:gd name="connsiteX3" fmla="*/ 3971925 w 7448550"/>
            <a:gd name="connsiteY3" fmla="*/ 628650 h 2247900"/>
            <a:gd name="connsiteX4" fmla="*/ 3981450 w 7448550"/>
            <a:gd name="connsiteY4" fmla="*/ 0 h 2247900"/>
            <a:gd name="connsiteX5" fmla="*/ 5676900 w 7448550"/>
            <a:gd name="connsiteY5" fmla="*/ 0 h 2247900"/>
            <a:gd name="connsiteX6" fmla="*/ 5676900 w 7448550"/>
            <a:gd name="connsiteY6" fmla="*/ 628650 h 2247900"/>
            <a:gd name="connsiteX7" fmla="*/ 5791200 w 7448550"/>
            <a:gd name="connsiteY7" fmla="*/ 638175 h 2247900"/>
            <a:gd name="connsiteX8" fmla="*/ 5800725 w 7448550"/>
            <a:gd name="connsiteY8" fmla="*/ 1143000 h 2247900"/>
            <a:gd name="connsiteX9" fmla="*/ 7448550 w 7448550"/>
            <a:gd name="connsiteY9" fmla="*/ 1133475 h 2247900"/>
            <a:gd name="connsiteX10" fmla="*/ 7439025 w 7448550"/>
            <a:gd name="connsiteY10" fmla="*/ 2247900 h 2247900"/>
            <a:gd name="connsiteX11" fmla="*/ 0 w 7448550"/>
            <a:gd name="connsiteY11" fmla="*/ 2247900 h 2247900"/>
            <a:gd name="connsiteX12" fmla="*/ 0 w 7448550"/>
            <a:gd name="connsiteY12" fmla="*/ 1143000 h 22479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7448550" h="2247900">
              <a:moveTo>
                <a:pt x="0" y="1143000"/>
              </a:moveTo>
              <a:lnTo>
                <a:pt x="3857625" y="1152525"/>
              </a:lnTo>
              <a:lnTo>
                <a:pt x="3857625" y="628650"/>
              </a:lnTo>
              <a:lnTo>
                <a:pt x="3971925" y="628650"/>
              </a:lnTo>
              <a:lnTo>
                <a:pt x="3981450" y="0"/>
              </a:lnTo>
              <a:lnTo>
                <a:pt x="5676900" y="0"/>
              </a:lnTo>
              <a:lnTo>
                <a:pt x="5676900" y="628650"/>
              </a:lnTo>
              <a:lnTo>
                <a:pt x="5791200" y="638175"/>
              </a:lnTo>
              <a:lnTo>
                <a:pt x="5800725" y="1143000"/>
              </a:lnTo>
              <a:lnTo>
                <a:pt x="7448550" y="1133475"/>
              </a:lnTo>
              <a:lnTo>
                <a:pt x="7439025" y="2247900"/>
              </a:lnTo>
              <a:lnTo>
                <a:pt x="0" y="2247900"/>
              </a:lnTo>
              <a:lnTo>
                <a:pt x="0" y="1143000"/>
              </a:lnTo>
              <a:close/>
            </a:path>
          </a:pathLst>
        </a:cu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590549</xdr:colOff>
      <xdr:row>34</xdr:row>
      <xdr:rowOff>57151</xdr:rowOff>
    </xdr:from>
    <xdr:to>
      <xdr:col>13</xdr:col>
      <xdr:colOff>95249</xdr:colOff>
      <xdr:row>46</xdr:row>
      <xdr:rowOff>19051</xdr:rowOff>
    </xdr:to>
    <xdr:sp macro="" textlink="">
      <xdr:nvSpPr>
        <xdr:cNvPr id="12" name="Freeform 11"/>
        <xdr:cNvSpPr/>
      </xdr:nvSpPr>
      <xdr:spPr>
        <a:xfrm>
          <a:off x="590549" y="6534151"/>
          <a:ext cx="7429500" cy="2247900"/>
        </a:xfrm>
        <a:custGeom>
          <a:avLst/>
          <a:gdLst>
            <a:gd name="connsiteX0" fmla="*/ 0 w 7439025"/>
            <a:gd name="connsiteY0" fmla="*/ 1143000 h 2238375"/>
            <a:gd name="connsiteX1" fmla="*/ 876300 w 7439025"/>
            <a:gd name="connsiteY1" fmla="*/ 1152525 h 2238375"/>
            <a:gd name="connsiteX2" fmla="*/ 876300 w 7439025"/>
            <a:gd name="connsiteY2" fmla="*/ 628650 h 2238375"/>
            <a:gd name="connsiteX3" fmla="*/ 990600 w 7439025"/>
            <a:gd name="connsiteY3" fmla="*/ 628650 h 2238375"/>
            <a:gd name="connsiteX4" fmla="*/ 1000125 w 7439025"/>
            <a:gd name="connsiteY4" fmla="*/ 0 h 2238375"/>
            <a:gd name="connsiteX5" fmla="*/ 2695575 w 7439025"/>
            <a:gd name="connsiteY5" fmla="*/ 0 h 2238375"/>
            <a:gd name="connsiteX6" fmla="*/ 2695575 w 7439025"/>
            <a:gd name="connsiteY6" fmla="*/ 628650 h 2238375"/>
            <a:gd name="connsiteX7" fmla="*/ 2809875 w 7439025"/>
            <a:gd name="connsiteY7" fmla="*/ 638175 h 2238375"/>
            <a:gd name="connsiteX8" fmla="*/ 2819400 w 7439025"/>
            <a:gd name="connsiteY8" fmla="*/ 11430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 name="connsiteX0" fmla="*/ 0 w 8172450"/>
            <a:gd name="connsiteY0" fmla="*/ 1152525 h 2238375"/>
            <a:gd name="connsiteX1" fmla="*/ 1609725 w 8172450"/>
            <a:gd name="connsiteY1" fmla="*/ 1152525 h 2238375"/>
            <a:gd name="connsiteX2" fmla="*/ 1609725 w 8172450"/>
            <a:gd name="connsiteY2" fmla="*/ 628650 h 2238375"/>
            <a:gd name="connsiteX3" fmla="*/ 1724025 w 8172450"/>
            <a:gd name="connsiteY3" fmla="*/ 628650 h 2238375"/>
            <a:gd name="connsiteX4" fmla="*/ 1733550 w 8172450"/>
            <a:gd name="connsiteY4" fmla="*/ 0 h 2238375"/>
            <a:gd name="connsiteX5" fmla="*/ 3429000 w 8172450"/>
            <a:gd name="connsiteY5" fmla="*/ 0 h 2238375"/>
            <a:gd name="connsiteX6" fmla="*/ 3429000 w 8172450"/>
            <a:gd name="connsiteY6" fmla="*/ 628650 h 2238375"/>
            <a:gd name="connsiteX7" fmla="*/ 3543300 w 8172450"/>
            <a:gd name="connsiteY7" fmla="*/ 638175 h 2238375"/>
            <a:gd name="connsiteX8" fmla="*/ 3552825 w 8172450"/>
            <a:gd name="connsiteY8" fmla="*/ 1143000 h 2238375"/>
            <a:gd name="connsiteX9" fmla="*/ 8172450 w 8172450"/>
            <a:gd name="connsiteY9" fmla="*/ 1143000 h 2238375"/>
            <a:gd name="connsiteX10" fmla="*/ 8162925 w 8172450"/>
            <a:gd name="connsiteY10" fmla="*/ 2238375 h 2238375"/>
            <a:gd name="connsiteX11" fmla="*/ 733425 w 8172450"/>
            <a:gd name="connsiteY11" fmla="*/ 2238375 h 2238375"/>
            <a:gd name="connsiteX12" fmla="*/ 0 w 8172450"/>
            <a:gd name="connsiteY12" fmla="*/ 1152525 h 2238375"/>
            <a:gd name="connsiteX0" fmla="*/ 9525 w 8181975"/>
            <a:gd name="connsiteY0" fmla="*/ 1152525 h 2247900"/>
            <a:gd name="connsiteX1" fmla="*/ 1619250 w 8181975"/>
            <a:gd name="connsiteY1" fmla="*/ 1152525 h 2247900"/>
            <a:gd name="connsiteX2" fmla="*/ 1619250 w 8181975"/>
            <a:gd name="connsiteY2" fmla="*/ 628650 h 2247900"/>
            <a:gd name="connsiteX3" fmla="*/ 1733550 w 8181975"/>
            <a:gd name="connsiteY3" fmla="*/ 628650 h 2247900"/>
            <a:gd name="connsiteX4" fmla="*/ 1743075 w 8181975"/>
            <a:gd name="connsiteY4" fmla="*/ 0 h 2247900"/>
            <a:gd name="connsiteX5" fmla="*/ 3438525 w 8181975"/>
            <a:gd name="connsiteY5" fmla="*/ 0 h 2247900"/>
            <a:gd name="connsiteX6" fmla="*/ 3438525 w 8181975"/>
            <a:gd name="connsiteY6" fmla="*/ 628650 h 2247900"/>
            <a:gd name="connsiteX7" fmla="*/ 3552825 w 8181975"/>
            <a:gd name="connsiteY7" fmla="*/ 638175 h 2247900"/>
            <a:gd name="connsiteX8" fmla="*/ 3562350 w 8181975"/>
            <a:gd name="connsiteY8" fmla="*/ 1143000 h 2247900"/>
            <a:gd name="connsiteX9" fmla="*/ 8181975 w 8181975"/>
            <a:gd name="connsiteY9" fmla="*/ 1143000 h 2247900"/>
            <a:gd name="connsiteX10" fmla="*/ 8172450 w 8181975"/>
            <a:gd name="connsiteY10" fmla="*/ 2238375 h 2247900"/>
            <a:gd name="connsiteX11" fmla="*/ 0 w 8181975"/>
            <a:gd name="connsiteY11" fmla="*/ 2247900 h 2247900"/>
            <a:gd name="connsiteX12" fmla="*/ 9525 w 8181975"/>
            <a:gd name="connsiteY12" fmla="*/ 1152525 h 2247900"/>
            <a:gd name="connsiteX0" fmla="*/ 0 w 8181975"/>
            <a:gd name="connsiteY0" fmla="*/ 1152525 h 2247900"/>
            <a:gd name="connsiteX1" fmla="*/ 1619250 w 8181975"/>
            <a:gd name="connsiteY1" fmla="*/ 1152525 h 2247900"/>
            <a:gd name="connsiteX2" fmla="*/ 1619250 w 8181975"/>
            <a:gd name="connsiteY2" fmla="*/ 628650 h 2247900"/>
            <a:gd name="connsiteX3" fmla="*/ 1733550 w 8181975"/>
            <a:gd name="connsiteY3" fmla="*/ 628650 h 2247900"/>
            <a:gd name="connsiteX4" fmla="*/ 1743075 w 8181975"/>
            <a:gd name="connsiteY4" fmla="*/ 0 h 2247900"/>
            <a:gd name="connsiteX5" fmla="*/ 3438525 w 8181975"/>
            <a:gd name="connsiteY5" fmla="*/ 0 h 2247900"/>
            <a:gd name="connsiteX6" fmla="*/ 3438525 w 8181975"/>
            <a:gd name="connsiteY6" fmla="*/ 628650 h 2247900"/>
            <a:gd name="connsiteX7" fmla="*/ 3552825 w 8181975"/>
            <a:gd name="connsiteY7" fmla="*/ 638175 h 2247900"/>
            <a:gd name="connsiteX8" fmla="*/ 3562350 w 8181975"/>
            <a:gd name="connsiteY8" fmla="*/ 1143000 h 2247900"/>
            <a:gd name="connsiteX9" fmla="*/ 8181975 w 8181975"/>
            <a:gd name="connsiteY9" fmla="*/ 1143000 h 2247900"/>
            <a:gd name="connsiteX10" fmla="*/ 8172450 w 8181975"/>
            <a:gd name="connsiteY10" fmla="*/ 2238375 h 2247900"/>
            <a:gd name="connsiteX11" fmla="*/ 0 w 8181975"/>
            <a:gd name="connsiteY11" fmla="*/ 2247900 h 2247900"/>
            <a:gd name="connsiteX12" fmla="*/ 0 w 8181975"/>
            <a:gd name="connsiteY12" fmla="*/ 1152525 h 2247900"/>
            <a:gd name="connsiteX0" fmla="*/ 0 w 8172450"/>
            <a:gd name="connsiteY0" fmla="*/ 1152525 h 2247900"/>
            <a:gd name="connsiteX1" fmla="*/ 1619250 w 8172450"/>
            <a:gd name="connsiteY1" fmla="*/ 1152525 h 2247900"/>
            <a:gd name="connsiteX2" fmla="*/ 1619250 w 8172450"/>
            <a:gd name="connsiteY2" fmla="*/ 628650 h 2247900"/>
            <a:gd name="connsiteX3" fmla="*/ 1733550 w 8172450"/>
            <a:gd name="connsiteY3" fmla="*/ 628650 h 2247900"/>
            <a:gd name="connsiteX4" fmla="*/ 1743075 w 8172450"/>
            <a:gd name="connsiteY4" fmla="*/ 0 h 2247900"/>
            <a:gd name="connsiteX5" fmla="*/ 3438525 w 8172450"/>
            <a:gd name="connsiteY5" fmla="*/ 0 h 2247900"/>
            <a:gd name="connsiteX6" fmla="*/ 3438525 w 8172450"/>
            <a:gd name="connsiteY6" fmla="*/ 628650 h 2247900"/>
            <a:gd name="connsiteX7" fmla="*/ 3552825 w 8172450"/>
            <a:gd name="connsiteY7" fmla="*/ 638175 h 2247900"/>
            <a:gd name="connsiteX8" fmla="*/ 3562350 w 8172450"/>
            <a:gd name="connsiteY8" fmla="*/ 1143000 h 2247900"/>
            <a:gd name="connsiteX9" fmla="*/ 7429500 w 8172450"/>
            <a:gd name="connsiteY9" fmla="*/ 1133475 h 2247900"/>
            <a:gd name="connsiteX10" fmla="*/ 8172450 w 8172450"/>
            <a:gd name="connsiteY10" fmla="*/ 2238375 h 2247900"/>
            <a:gd name="connsiteX11" fmla="*/ 0 w 8172450"/>
            <a:gd name="connsiteY11" fmla="*/ 2247900 h 2247900"/>
            <a:gd name="connsiteX12" fmla="*/ 0 w 8172450"/>
            <a:gd name="connsiteY12" fmla="*/ 1152525 h 2247900"/>
            <a:gd name="connsiteX0" fmla="*/ 0 w 7429500"/>
            <a:gd name="connsiteY0" fmla="*/ 1152525 h 2247900"/>
            <a:gd name="connsiteX1" fmla="*/ 1619250 w 7429500"/>
            <a:gd name="connsiteY1" fmla="*/ 1152525 h 2247900"/>
            <a:gd name="connsiteX2" fmla="*/ 1619250 w 7429500"/>
            <a:gd name="connsiteY2" fmla="*/ 628650 h 2247900"/>
            <a:gd name="connsiteX3" fmla="*/ 1733550 w 7429500"/>
            <a:gd name="connsiteY3" fmla="*/ 628650 h 2247900"/>
            <a:gd name="connsiteX4" fmla="*/ 1743075 w 7429500"/>
            <a:gd name="connsiteY4" fmla="*/ 0 h 2247900"/>
            <a:gd name="connsiteX5" fmla="*/ 3438525 w 7429500"/>
            <a:gd name="connsiteY5" fmla="*/ 0 h 2247900"/>
            <a:gd name="connsiteX6" fmla="*/ 3438525 w 7429500"/>
            <a:gd name="connsiteY6" fmla="*/ 628650 h 2247900"/>
            <a:gd name="connsiteX7" fmla="*/ 3552825 w 7429500"/>
            <a:gd name="connsiteY7" fmla="*/ 638175 h 2247900"/>
            <a:gd name="connsiteX8" fmla="*/ 3562350 w 7429500"/>
            <a:gd name="connsiteY8" fmla="*/ 1143000 h 2247900"/>
            <a:gd name="connsiteX9" fmla="*/ 7429500 w 7429500"/>
            <a:gd name="connsiteY9" fmla="*/ 1133475 h 2247900"/>
            <a:gd name="connsiteX10" fmla="*/ 7381875 w 7429500"/>
            <a:gd name="connsiteY10" fmla="*/ 2238375 h 2247900"/>
            <a:gd name="connsiteX11" fmla="*/ 0 w 7429500"/>
            <a:gd name="connsiteY11" fmla="*/ 2247900 h 2247900"/>
            <a:gd name="connsiteX12" fmla="*/ 0 w 7429500"/>
            <a:gd name="connsiteY12" fmla="*/ 1152525 h 2247900"/>
            <a:gd name="connsiteX0" fmla="*/ 0 w 7429500"/>
            <a:gd name="connsiteY0" fmla="*/ 1152525 h 2247900"/>
            <a:gd name="connsiteX1" fmla="*/ 1619250 w 7429500"/>
            <a:gd name="connsiteY1" fmla="*/ 1152525 h 2247900"/>
            <a:gd name="connsiteX2" fmla="*/ 1619250 w 7429500"/>
            <a:gd name="connsiteY2" fmla="*/ 628650 h 2247900"/>
            <a:gd name="connsiteX3" fmla="*/ 1733550 w 7429500"/>
            <a:gd name="connsiteY3" fmla="*/ 628650 h 2247900"/>
            <a:gd name="connsiteX4" fmla="*/ 1743075 w 7429500"/>
            <a:gd name="connsiteY4" fmla="*/ 0 h 2247900"/>
            <a:gd name="connsiteX5" fmla="*/ 3438525 w 7429500"/>
            <a:gd name="connsiteY5" fmla="*/ 0 h 2247900"/>
            <a:gd name="connsiteX6" fmla="*/ 3438525 w 7429500"/>
            <a:gd name="connsiteY6" fmla="*/ 628650 h 2247900"/>
            <a:gd name="connsiteX7" fmla="*/ 3552825 w 7429500"/>
            <a:gd name="connsiteY7" fmla="*/ 638175 h 2247900"/>
            <a:gd name="connsiteX8" fmla="*/ 3562350 w 7429500"/>
            <a:gd name="connsiteY8" fmla="*/ 1143000 h 2247900"/>
            <a:gd name="connsiteX9" fmla="*/ 7429500 w 7429500"/>
            <a:gd name="connsiteY9" fmla="*/ 1133475 h 2247900"/>
            <a:gd name="connsiteX10" fmla="*/ 7410450 w 7429500"/>
            <a:gd name="connsiteY10" fmla="*/ 2228850 h 2247900"/>
            <a:gd name="connsiteX11" fmla="*/ 0 w 7429500"/>
            <a:gd name="connsiteY11" fmla="*/ 2247900 h 2247900"/>
            <a:gd name="connsiteX12" fmla="*/ 0 w 7429500"/>
            <a:gd name="connsiteY12" fmla="*/ 1152525 h 22479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7429500" h="2247900">
              <a:moveTo>
                <a:pt x="0" y="1152525"/>
              </a:moveTo>
              <a:lnTo>
                <a:pt x="1619250" y="1152525"/>
              </a:lnTo>
              <a:lnTo>
                <a:pt x="1619250" y="628650"/>
              </a:lnTo>
              <a:lnTo>
                <a:pt x="1733550" y="628650"/>
              </a:lnTo>
              <a:lnTo>
                <a:pt x="1743075" y="0"/>
              </a:lnTo>
              <a:lnTo>
                <a:pt x="3438525" y="0"/>
              </a:lnTo>
              <a:lnTo>
                <a:pt x="3438525" y="628650"/>
              </a:lnTo>
              <a:lnTo>
                <a:pt x="3552825" y="638175"/>
              </a:lnTo>
              <a:lnTo>
                <a:pt x="3562350" y="1143000"/>
              </a:lnTo>
              <a:lnTo>
                <a:pt x="7429500" y="1133475"/>
              </a:lnTo>
              <a:lnTo>
                <a:pt x="7410450" y="2228850"/>
              </a:lnTo>
              <a:lnTo>
                <a:pt x="0" y="2247900"/>
              </a:lnTo>
              <a:lnTo>
                <a:pt x="0" y="1152525"/>
              </a:lnTo>
              <a:close/>
            </a:path>
          </a:pathLst>
        </a:cu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581025</xdr:colOff>
      <xdr:row>3</xdr:row>
      <xdr:rowOff>19050</xdr:rowOff>
    </xdr:from>
    <xdr:to>
      <xdr:col>13</xdr:col>
      <xdr:colOff>95250</xdr:colOff>
      <xdr:row>14</xdr:row>
      <xdr:rowOff>161925</xdr:rowOff>
    </xdr:to>
    <xdr:sp macro="" textlink="">
      <xdr:nvSpPr>
        <xdr:cNvPr id="6" name="Freeform 5"/>
        <xdr:cNvSpPr/>
      </xdr:nvSpPr>
      <xdr:spPr>
        <a:xfrm>
          <a:off x="581025" y="590550"/>
          <a:ext cx="7439025" cy="2238375"/>
        </a:xfrm>
        <a:custGeom>
          <a:avLst/>
          <a:gdLst>
            <a:gd name="connsiteX0" fmla="*/ 0 w 7439025"/>
            <a:gd name="connsiteY0" fmla="*/ 1143000 h 2238375"/>
            <a:gd name="connsiteX1" fmla="*/ 876300 w 7439025"/>
            <a:gd name="connsiteY1" fmla="*/ 1152525 h 2238375"/>
            <a:gd name="connsiteX2" fmla="*/ 876300 w 7439025"/>
            <a:gd name="connsiteY2" fmla="*/ 628650 h 2238375"/>
            <a:gd name="connsiteX3" fmla="*/ 990600 w 7439025"/>
            <a:gd name="connsiteY3" fmla="*/ 628650 h 2238375"/>
            <a:gd name="connsiteX4" fmla="*/ 1000125 w 7439025"/>
            <a:gd name="connsiteY4" fmla="*/ 0 h 2238375"/>
            <a:gd name="connsiteX5" fmla="*/ 2695575 w 7439025"/>
            <a:gd name="connsiteY5" fmla="*/ 0 h 2238375"/>
            <a:gd name="connsiteX6" fmla="*/ 2695575 w 7439025"/>
            <a:gd name="connsiteY6" fmla="*/ 628650 h 2238375"/>
            <a:gd name="connsiteX7" fmla="*/ 2809875 w 7439025"/>
            <a:gd name="connsiteY7" fmla="*/ 638175 h 2238375"/>
            <a:gd name="connsiteX8" fmla="*/ 2819400 w 7439025"/>
            <a:gd name="connsiteY8" fmla="*/ 11430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 name="connsiteX0" fmla="*/ 0 w 7439025"/>
            <a:gd name="connsiteY0" fmla="*/ 1143000 h 2238375"/>
            <a:gd name="connsiteX1" fmla="*/ 876300 w 7439025"/>
            <a:gd name="connsiteY1" fmla="*/ 1152525 h 2238375"/>
            <a:gd name="connsiteX2" fmla="*/ 876300 w 7439025"/>
            <a:gd name="connsiteY2" fmla="*/ 628650 h 2238375"/>
            <a:gd name="connsiteX3" fmla="*/ 990600 w 7439025"/>
            <a:gd name="connsiteY3" fmla="*/ 628650 h 2238375"/>
            <a:gd name="connsiteX4" fmla="*/ 438150 w 7439025"/>
            <a:gd name="connsiteY4" fmla="*/ 0 h 2238375"/>
            <a:gd name="connsiteX5" fmla="*/ 2695575 w 7439025"/>
            <a:gd name="connsiteY5" fmla="*/ 0 h 2238375"/>
            <a:gd name="connsiteX6" fmla="*/ 2695575 w 7439025"/>
            <a:gd name="connsiteY6" fmla="*/ 628650 h 2238375"/>
            <a:gd name="connsiteX7" fmla="*/ 2809875 w 7439025"/>
            <a:gd name="connsiteY7" fmla="*/ 638175 h 2238375"/>
            <a:gd name="connsiteX8" fmla="*/ 2819400 w 7439025"/>
            <a:gd name="connsiteY8" fmla="*/ 11430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 name="connsiteX0" fmla="*/ 0 w 7439025"/>
            <a:gd name="connsiteY0" fmla="*/ 1143000 h 2238375"/>
            <a:gd name="connsiteX1" fmla="*/ 876300 w 7439025"/>
            <a:gd name="connsiteY1" fmla="*/ 1152525 h 2238375"/>
            <a:gd name="connsiteX2" fmla="*/ 876300 w 7439025"/>
            <a:gd name="connsiteY2" fmla="*/ 628650 h 2238375"/>
            <a:gd name="connsiteX3" fmla="*/ 428625 w 7439025"/>
            <a:gd name="connsiteY3" fmla="*/ 619125 h 2238375"/>
            <a:gd name="connsiteX4" fmla="*/ 438150 w 7439025"/>
            <a:gd name="connsiteY4" fmla="*/ 0 h 2238375"/>
            <a:gd name="connsiteX5" fmla="*/ 2695575 w 7439025"/>
            <a:gd name="connsiteY5" fmla="*/ 0 h 2238375"/>
            <a:gd name="connsiteX6" fmla="*/ 2695575 w 7439025"/>
            <a:gd name="connsiteY6" fmla="*/ 628650 h 2238375"/>
            <a:gd name="connsiteX7" fmla="*/ 2809875 w 7439025"/>
            <a:gd name="connsiteY7" fmla="*/ 638175 h 2238375"/>
            <a:gd name="connsiteX8" fmla="*/ 2819400 w 7439025"/>
            <a:gd name="connsiteY8" fmla="*/ 11430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 name="connsiteX0" fmla="*/ 0 w 7439025"/>
            <a:gd name="connsiteY0" fmla="*/ 1143000 h 2238375"/>
            <a:gd name="connsiteX1" fmla="*/ 876300 w 7439025"/>
            <a:gd name="connsiteY1" fmla="*/ 1152525 h 2238375"/>
            <a:gd name="connsiteX2" fmla="*/ 180975 w 7439025"/>
            <a:gd name="connsiteY2" fmla="*/ 628650 h 2238375"/>
            <a:gd name="connsiteX3" fmla="*/ 428625 w 7439025"/>
            <a:gd name="connsiteY3" fmla="*/ 619125 h 2238375"/>
            <a:gd name="connsiteX4" fmla="*/ 438150 w 7439025"/>
            <a:gd name="connsiteY4" fmla="*/ 0 h 2238375"/>
            <a:gd name="connsiteX5" fmla="*/ 2695575 w 7439025"/>
            <a:gd name="connsiteY5" fmla="*/ 0 h 2238375"/>
            <a:gd name="connsiteX6" fmla="*/ 2695575 w 7439025"/>
            <a:gd name="connsiteY6" fmla="*/ 628650 h 2238375"/>
            <a:gd name="connsiteX7" fmla="*/ 2809875 w 7439025"/>
            <a:gd name="connsiteY7" fmla="*/ 638175 h 2238375"/>
            <a:gd name="connsiteX8" fmla="*/ 2819400 w 7439025"/>
            <a:gd name="connsiteY8" fmla="*/ 11430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 name="connsiteX0" fmla="*/ 0 w 7439025"/>
            <a:gd name="connsiteY0" fmla="*/ 1143000 h 2238375"/>
            <a:gd name="connsiteX1" fmla="*/ 171450 w 7439025"/>
            <a:gd name="connsiteY1" fmla="*/ 1143000 h 2238375"/>
            <a:gd name="connsiteX2" fmla="*/ 180975 w 7439025"/>
            <a:gd name="connsiteY2" fmla="*/ 628650 h 2238375"/>
            <a:gd name="connsiteX3" fmla="*/ 428625 w 7439025"/>
            <a:gd name="connsiteY3" fmla="*/ 619125 h 2238375"/>
            <a:gd name="connsiteX4" fmla="*/ 438150 w 7439025"/>
            <a:gd name="connsiteY4" fmla="*/ 0 h 2238375"/>
            <a:gd name="connsiteX5" fmla="*/ 2695575 w 7439025"/>
            <a:gd name="connsiteY5" fmla="*/ 0 h 2238375"/>
            <a:gd name="connsiteX6" fmla="*/ 2695575 w 7439025"/>
            <a:gd name="connsiteY6" fmla="*/ 628650 h 2238375"/>
            <a:gd name="connsiteX7" fmla="*/ 2809875 w 7439025"/>
            <a:gd name="connsiteY7" fmla="*/ 638175 h 2238375"/>
            <a:gd name="connsiteX8" fmla="*/ 2819400 w 7439025"/>
            <a:gd name="connsiteY8" fmla="*/ 11430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 name="connsiteX0" fmla="*/ 0 w 7439025"/>
            <a:gd name="connsiteY0" fmla="*/ 1143000 h 2238375"/>
            <a:gd name="connsiteX1" fmla="*/ 180975 w 7439025"/>
            <a:gd name="connsiteY1" fmla="*/ 1143000 h 2238375"/>
            <a:gd name="connsiteX2" fmla="*/ 180975 w 7439025"/>
            <a:gd name="connsiteY2" fmla="*/ 628650 h 2238375"/>
            <a:gd name="connsiteX3" fmla="*/ 428625 w 7439025"/>
            <a:gd name="connsiteY3" fmla="*/ 619125 h 2238375"/>
            <a:gd name="connsiteX4" fmla="*/ 438150 w 7439025"/>
            <a:gd name="connsiteY4" fmla="*/ 0 h 2238375"/>
            <a:gd name="connsiteX5" fmla="*/ 2695575 w 7439025"/>
            <a:gd name="connsiteY5" fmla="*/ 0 h 2238375"/>
            <a:gd name="connsiteX6" fmla="*/ 2695575 w 7439025"/>
            <a:gd name="connsiteY6" fmla="*/ 628650 h 2238375"/>
            <a:gd name="connsiteX7" fmla="*/ 2809875 w 7439025"/>
            <a:gd name="connsiteY7" fmla="*/ 638175 h 2238375"/>
            <a:gd name="connsiteX8" fmla="*/ 2819400 w 7439025"/>
            <a:gd name="connsiteY8" fmla="*/ 11430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 name="connsiteX0" fmla="*/ 0 w 7439025"/>
            <a:gd name="connsiteY0" fmla="*/ 1152525 h 2247900"/>
            <a:gd name="connsiteX1" fmla="*/ 180975 w 7439025"/>
            <a:gd name="connsiteY1" fmla="*/ 1152525 h 2247900"/>
            <a:gd name="connsiteX2" fmla="*/ 180975 w 7439025"/>
            <a:gd name="connsiteY2" fmla="*/ 638175 h 2247900"/>
            <a:gd name="connsiteX3" fmla="*/ 428625 w 7439025"/>
            <a:gd name="connsiteY3" fmla="*/ 628650 h 2247900"/>
            <a:gd name="connsiteX4" fmla="*/ 438150 w 7439025"/>
            <a:gd name="connsiteY4" fmla="*/ 9525 h 2247900"/>
            <a:gd name="connsiteX5" fmla="*/ 2352675 w 7439025"/>
            <a:gd name="connsiteY5" fmla="*/ 0 h 2247900"/>
            <a:gd name="connsiteX6" fmla="*/ 2695575 w 7439025"/>
            <a:gd name="connsiteY6" fmla="*/ 638175 h 2247900"/>
            <a:gd name="connsiteX7" fmla="*/ 2809875 w 7439025"/>
            <a:gd name="connsiteY7" fmla="*/ 647700 h 2247900"/>
            <a:gd name="connsiteX8" fmla="*/ 2819400 w 7439025"/>
            <a:gd name="connsiteY8" fmla="*/ 1152525 h 2247900"/>
            <a:gd name="connsiteX9" fmla="*/ 7439025 w 7439025"/>
            <a:gd name="connsiteY9" fmla="*/ 1152525 h 2247900"/>
            <a:gd name="connsiteX10" fmla="*/ 7429500 w 7439025"/>
            <a:gd name="connsiteY10" fmla="*/ 2247900 h 2247900"/>
            <a:gd name="connsiteX11" fmla="*/ 0 w 7439025"/>
            <a:gd name="connsiteY11" fmla="*/ 2247900 h 2247900"/>
            <a:gd name="connsiteX12" fmla="*/ 0 w 7439025"/>
            <a:gd name="connsiteY12" fmla="*/ 1152525 h 2247900"/>
            <a:gd name="connsiteX0" fmla="*/ 0 w 7439025"/>
            <a:gd name="connsiteY0" fmla="*/ 1143000 h 2238375"/>
            <a:gd name="connsiteX1" fmla="*/ 180975 w 7439025"/>
            <a:gd name="connsiteY1" fmla="*/ 1143000 h 2238375"/>
            <a:gd name="connsiteX2" fmla="*/ 180975 w 7439025"/>
            <a:gd name="connsiteY2" fmla="*/ 628650 h 2238375"/>
            <a:gd name="connsiteX3" fmla="*/ 428625 w 7439025"/>
            <a:gd name="connsiteY3" fmla="*/ 619125 h 2238375"/>
            <a:gd name="connsiteX4" fmla="*/ 438150 w 7439025"/>
            <a:gd name="connsiteY4" fmla="*/ 0 h 2238375"/>
            <a:gd name="connsiteX5" fmla="*/ 2514600 w 7439025"/>
            <a:gd name="connsiteY5" fmla="*/ 9525 h 2238375"/>
            <a:gd name="connsiteX6" fmla="*/ 2695575 w 7439025"/>
            <a:gd name="connsiteY6" fmla="*/ 628650 h 2238375"/>
            <a:gd name="connsiteX7" fmla="*/ 2809875 w 7439025"/>
            <a:gd name="connsiteY7" fmla="*/ 638175 h 2238375"/>
            <a:gd name="connsiteX8" fmla="*/ 2819400 w 7439025"/>
            <a:gd name="connsiteY8" fmla="*/ 11430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 name="connsiteX0" fmla="*/ 0 w 7439025"/>
            <a:gd name="connsiteY0" fmla="*/ 1143000 h 2238375"/>
            <a:gd name="connsiteX1" fmla="*/ 180975 w 7439025"/>
            <a:gd name="connsiteY1" fmla="*/ 1143000 h 2238375"/>
            <a:gd name="connsiteX2" fmla="*/ 180975 w 7439025"/>
            <a:gd name="connsiteY2" fmla="*/ 628650 h 2238375"/>
            <a:gd name="connsiteX3" fmla="*/ 428625 w 7439025"/>
            <a:gd name="connsiteY3" fmla="*/ 619125 h 2238375"/>
            <a:gd name="connsiteX4" fmla="*/ 438150 w 7439025"/>
            <a:gd name="connsiteY4" fmla="*/ 0 h 2238375"/>
            <a:gd name="connsiteX5" fmla="*/ 2514600 w 7439025"/>
            <a:gd name="connsiteY5" fmla="*/ 9525 h 2238375"/>
            <a:gd name="connsiteX6" fmla="*/ 2286000 w 7439025"/>
            <a:gd name="connsiteY6" fmla="*/ 723900 h 2238375"/>
            <a:gd name="connsiteX7" fmla="*/ 2809875 w 7439025"/>
            <a:gd name="connsiteY7" fmla="*/ 638175 h 2238375"/>
            <a:gd name="connsiteX8" fmla="*/ 2819400 w 7439025"/>
            <a:gd name="connsiteY8" fmla="*/ 11430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 name="connsiteX0" fmla="*/ 0 w 7439025"/>
            <a:gd name="connsiteY0" fmla="*/ 1143000 h 2238375"/>
            <a:gd name="connsiteX1" fmla="*/ 180975 w 7439025"/>
            <a:gd name="connsiteY1" fmla="*/ 1143000 h 2238375"/>
            <a:gd name="connsiteX2" fmla="*/ 180975 w 7439025"/>
            <a:gd name="connsiteY2" fmla="*/ 628650 h 2238375"/>
            <a:gd name="connsiteX3" fmla="*/ 428625 w 7439025"/>
            <a:gd name="connsiteY3" fmla="*/ 619125 h 2238375"/>
            <a:gd name="connsiteX4" fmla="*/ 438150 w 7439025"/>
            <a:gd name="connsiteY4" fmla="*/ 0 h 2238375"/>
            <a:gd name="connsiteX5" fmla="*/ 2514600 w 7439025"/>
            <a:gd name="connsiteY5" fmla="*/ 9525 h 2238375"/>
            <a:gd name="connsiteX6" fmla="*/ 2533650 w 7439025"/>
            <a:gd name="connsiteY6" fmla="*/ 619125 h 2238375"/>
            <a:gd name="connsiteX7" fmla="*/ 2809875 w 7439025"/>
            <a:gd name="connsiteY7" fmla="*/ 638175 h 2238375"/>
            <a:gd name="connsiteX8" fmla="*/ 2819400 w 7439025"/>
            <a:gd name="connsiteY8" fmla="*/ 11430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 name="connsiteX0" fmla="*/ 0 w 7439025"/>
            <a:gd name="connsiteY0" fmla="*/ 1143000 h 2238375"/>
            <a:gd name="connsiteX1" fmla="*/ 180975 w 7439025"/>
            <a:gd name="connsiteY1" fmla="*/ 1143000 h 2238375"/>
            <a:gd name="connsiteX2" fmla="*/ 180975 w 7439025"/>
            <a:gd name="connsiteY2" fmla="*/ 628650 h 2238375"/>
            <a:gd name="connsiteX3" fmla="*/ 428625 w 7439025"/>
            <a:gd name="connsiteY3" fmla="*/ 619125 h 2238375"/>
            <a:gd name="connsiteX4" fmla="*/ 438150 w 7439025"/>
            <a:gd name="connsiteY4" fmla="*/ 0 h 2238375"/>
            <a:gd name="connsiteX5" fmla="*/ 2514600 w 7439025"/>
            <a:gd name="connsiteY5" fmla="*/ 9525 h 2238375"/>
            <a:gd name="connsiteX6" fmla="*/ 2533650 w 7439025"/>
            <a:gd name="connsiteY6" fmla="*/ 619125 h 2238375"/>
            <a:gd name="connsiteX7" fmla="*/ 2228850 w 7439025"/>
            <a:gd name="connsiteY7" fmla="*/ 1152525 h 2238375"/>
            <a:gd name="connsiteX8" fmla="*/ 2819400 w 7439025"/>
            <a:gd name="connsiteY8" fmla="*/ 11430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 name="connsiteX0" fmla="*/ 0 w 7439025"/>
            <a:gd name="connsiteY0" fmla="*/ 1143000 h 2238375"/>
            <a:gd name="connsiteX1" fmla="*/ 180975 w 7439025"/>
            <a:gd name="connsiteY1" fmla="*/ 1143000 h 2238375"/>
            <a:gd name="connsiteX2" fmla="*/ 180975 w 7439025"/>
            <a:gd name="connsiteY2" fmla="*/ 628650 h 2238375"/>
            <a:gd name="connsiteX3" fmla="*/ 428625 w 7439025"/>
            <a:gd name="connsiteY3" fmla="*/ 619125 h 2238375"/>
            <a:gd name="connsiteX4" fmla="*/ 438150 w 7439025"/>
            <a:gd name="connsiteY4" fmla="*/ 0 h 2238375"/>
            <a:gd name="connsiteX5" fmla="*/ 2514600 w 7439025"/>
            <a:gd name="connsiteY5" fmla="*/ 9525 h 2238375"/>
            <a:gd name="connsiteX6" fmla="*/ 2533650 w 7439025"/>
            <a:gd name="connsiteY6" fmla="*/ 619125 h 2238375"/>
            <a:gd name="connsiteX7" fmla="*/ 2771775 w 7439025"/>
            <a:gd name="connsiteY7" fmla="*/ 647700 h 2238375"/>
            <a:gd name="connsiteX8" fmla="*/ 2819400 w 7439025"/>
            <a:gd name="connsiteY8" fmla="*/ 11430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 name="connsiteX0" fmla="*/ 0 w 7439025"/>
            <a:gd name="connsiteY0" fmla="*/ 1143000 h 2238375"/>
            <a:gd name="connsiteX1" fmla="*/ 180975 w 7439025"/>
            <a:gd name="connsiteY1" fmla="*/ 1143000 h 2238375"/>
            <a:gd name="connsiteX2" fmla="*/ 180975 w 7439025"/>
            <a:gd name="connsiteY2" fmla="*/ 628650 h 2238375"/>
            <a:gd name="connsiteX3" fmla="*/ 428625 w 7439025"/>
            <a:gd name="connsiteY3" fmla="*/ 619125 h 2238375"/>
            <a:gd name="connsiteX4" fmla="*/ 438150 w 7439025"/>
            <a:gd name="connsiteY4" fmla="*/ 0 h 2238375"/>
            <a:gd name="connsiteX5" fmla="*/ 2514600 w 7439025"/>
            <a:gd name="connsiteY5" fmla="*/ 9525 h 2238375"/>
            <a:gd name="connsiteX6" fmla="*/ 2533650 w 7439025"/>
            <a:gd name="connsiteY6" fmla="*/ 619125 h 2238375"/>
            <a:gd name="connsiteX7" fmla="*/ 2771775 w 7439025"/>
            <a:gd name="connsiteY7" fmla="*/ 647700 h 2238375"/>
            <a:gd name="connsiteX8" fmla="*/ 2371725 w 7439025"/>
            <a:gd name="connsiteY8" fmla="*/ 16383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 name="connsiteX0" fmla="*/ 0 w 7439025"/>
            <a:gd name="connsiteY0" fmla="*/ 1143000 h 2238375"/>
            <a:gd name="connsiteX1" fmla="*/ 180975 w 7439025"/>
            <a:gd name="connsiteY1" fmla="*/ 1143000 h 2238375"/>
            <a:gd name="connsiteX2" fmla="*/ 180975 w 7439025"/>
            <a:gd name="connsiteY2" fmla="*/ 628650 h 2238375"/>
            <a:gd name="connsiteX3" fmla="*/ 428625 w 7439025"/>
            <a:gd name="connsiteY3" fmla="*/ 619125 h 2238375"/>
            <a:gd name="connsiteX4" fmla="*/ 438150 w 7439025"/>
            <a:gd name="connsiteY4" fmla="*/ 0 h 2238375"/>
            <a:gd name="connsiteX5" fmla="*/ 2514600 w 7439025"/>
            <a:gd name="connsiteY5" fmla="*/ 9525 h 2238375"/>
            <a:gd name="connsiteX6" fmla="*/ 2533650 w 7439025"/>
            <a:gd name="connsiteY6" fmla="*/ 619125 h 2238375"/>
            <a:gd name="connsiteX7" fmla="*/ 2771775 w 7439025"/>
            <a:gd name="connsiteY7" fmla="*/ 647700 h 2238375"/>
            <a:gd name="connsiteX8" fmla="*/ 2762250 w 7439025"/>
            <a:gd name="connsiteY8" fmla="*/ 11430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 name="connsiteX0" fmla="*/ 0 w 7439025"/>
            <a:gd name="connsiteY0" fmla="*/ 1143000 h 2238375"/>
            <a:gd name="connsiteX1" fmla="*/ 180975 w 7439025"/>
            <a:gd name="connsiteY1" fmla="*/ 1143000 h 2238375"/>
            <a:gd name="connsiteX2" fmla="*/ 180975 w 7439025"/>
            <a:gd name="connsiteY2" fmla="*/ 628650 h 2238375"/>
            <a:gd name="connsiteX3" fmla="*/ 428625 w 7439025"/>
            <a:gd name="connsiteY3" fmla="*/ 619125 h 2238375"/>
            <a:gd name="connsiteX4" fmla="*/ 438150 w 7439025"/>
            <a:gd name="connsiteY4" fmla="*/ 0 h 2238375"/>
            <a:gd name="connsiteX5" fmla="*/ 2514600 w 7439025"/>
            <a:gd name="connsiteY5" fmla="*/ 9525 h 2238375"/>
            <a:gd name="connsiteX6" fmla="*/ 2533650 w 7439025"/>
            <a:gd name="connsiteY6" fmla="*/ 619125 h 2238375"/>
            <a:gd name="connsiteX7" fmla="*/ 2771775 w 7439025"/>
            <a:gd name="connsiteY7" fmla="*/ 619125 h 2238375"/>
            <a:gd name="connsiteX8" fmla="*/ 2762250 w 7439025"/>
            <a:gd name="connsiteY8" fmla="*/ 11430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7439025" h="2238375">
              <a:moveTo>
                <a:pt x="0" y="1143000"/>
              </a:moveTo>
              <a:lnTo>
                <a:pt x="180975" y="1143000"/>
              </a:lnTo>
              <a:lnTo>
                <a:pt x="180975" y="628650"/>
              </a:lnTo>
              <a:lnTo>
                <a:pt x="428625" y="619125"/>
              </a:lnTo>
              <a:lnTo>
                <a:pt x="438150" y="0"/>
              </a:lnTo>
              <a:lnTo>
                <a:pt x="2514600" y="9525"/>
              </a:lnTo>
              <a:lnTo>
                <a:pt x="2533650" y="619125"/>
              </a:lnTo>
              <a:lnTo>
                <a:pt x="2771775" y="619125"/>
              </a:lnTo>
              <a:lnTo>
                <a:pt x="2762250" y="1143000"/>
              </a:lnTo>
              <a:lnTo>
                <a:pt x="7439025" y="1143000"/>
              </a:lnTo>
              <a:lnTo>
                <a:pt x="7429500" y="2238375"/>
              </a:lnTo>
              <a:lnTo>
                <a:pt x="0" y="2238375"/>
              </a:lnTo>
              <a:lnTo>
                <a:pt x="0" y="1143000"/>
              </a:lnTo>
              <a:close/>
            </a:path>
          </a:pathLst>
        </a:cu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533400</xdr:colOff>
      <xdr:row>6</xdr:row>
      <xdr:rowOff>76200</xdr:rowOff>
    </xdr:from>
    <xdr:to>
      <xdr:col>3</xdr:col>
      <xdr:colOff>523875</xdr:colOff>
      <xdr:row>14</xdr:row>
      <xdr:rowOff>161925</xdr:rowOff>
    </xdr:to>
    <xdr:sp macro="" textlink="">
      <xdr:nvSpPr>
        <xdr:cNvPr id="7" name="Rectangle 6"/>
        <xdr:cNvSpPr/>
      </xdr:nvSpPr>
      <xdr:spPr>
        <a:xfrm>
          <a:off x="1752600" y="1219200"/>
          <a:ext cx="600075" cy="16097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5</xdr:col>
      <xdr:colOff>190500</xdr:colOff>
      <xdr:row>37</xdr:row>
      <xdr:rowOff>114300</xdr:rowOff>
    </xdr:from>
    <xdr:to>
      <xdr:col>6</xdr:col>
      <xdr:colOff>180975</xdr:colOff>
      <xdr:row>46</xdr:row>
      <xdr:rowOff>9525</xdr:rowOff>
    </xdr:to>
    <xdr:sp macro="" textlink="">
      <xdr:nvSpPr>
        <xdr:cNvPr id="13" name="Rectangle 12"/>
        <xdr:cNvSpPr/>
      </xdr:nvSpPr>
      <xdr:spPr>
        <a:xfrm>
          <a:off x="3238500" y="7162800"/>
          <a:ext cx="600075" cy="16097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523875</xdr:colOff>
      <xdr:row>53</xdr:row>
      <xdr:rowOff>133350</xdr:rowOff>
    </xdr:from>
    <xdr:to>
      <xdr:col>9</xdr:col>
      <xdr:colOff>514350</xdr:colOff>
      <xdr:row>62</xdr:row>
      <xdr:rowOff>28575</xdr:rowOff>
    </xdr:to>
    <xdr:sp macro="" textlink="">
      <xdr:nvSpPr>
        <xdr:cNvPr id="15" name="Rectangle 14"/>
        <xdr:cNvSpPr/>
      </xdr:nvSpPr>
      <xdr:spPr>
        <a:xfrm>
          <a:off x="5400675" y="10229850"/>
          <a:ext cx="600075" cy="16097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161925</xdr:colOff>
      <xdr:row>31</xdr:row>
      <xdr:rowOff>161925</xdr:rowOff>
    </xdr:from>
    <xdr:to>
      <xdr:col>15</xdr:col>
      <xdr:colOff>123825</xdr:colOff>
      <xdr:row>46</xdr:row>
      <xdr:rowOff>152401</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161925</xdr:colOff>
      <xdr:row>47</xdr:row>
      <xdr:rowOff>133350</xdr:rowOff>
    </xdr:from>
    <xdr:to>
      <xdr:col>15</xdr:col>
      <xdr:colOff>123825</xdr:colOff>
      <xdr:row>62</xdr:row>
      <xdr:rowOff>142875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581025</xdr:colOff>
      <xdr:row>18</xdr:row>
      <xdr:rowOff>95250</xdr:rowOff>
    </xdr:from>
    <xdr:to>
      <xdr:col>13</xdr:col>
      <xdr:colOff>95250</xdr:colOff>
      <xdr:row>30</xdr:row>
      <xdr:rowOff>47625</xdr:rowOff>
    </xdr:to>
    <xdr:sp macro="" textlink="">
      <xdr:nvSpPr>
        <xdr:cNvPr id="16" name="Freeform 15"/>
        <xdr:cNvSpPr/>
      </xdr:nvSpPr>
      <xdr:spPr>
        <a:xfrm>
          <a:off x="581025" y="3524250"/>
          <a:ext cx="7439025" cy="2238375"/>
        </a:xfrm>
        <a:custGeom>
          <a:avLst/>
          <a:gdLst>
            <a:gd name="connsiteX0" fmla="*/ 0 w 7439025"/>
            <a:gd name="connsiteY0" fmla="*/ 1143000 h 2238375"/>
            <a:gd name="connsiteX1" fmla="*/ 876300 w 7439025"/>
            <a:gd name="connsiteY1" fmla="*/ 1152525 h 2238375"/>
            <a:gd name="connsiteX2" fmla="*/ 876300 w 7439025"/>
            <a:gd name="connsiteY2" fmla="*/ 628650 h 2238375"/>
            <a:gd name="connsiteX3" fmla="*/ 990600 w 7439025"/>
            <a:gd name="connsiteY3" fmla="*/ 628650 h 2238375"/>
            <a:gd name="connsiteX4" fmla="*/ 1000125 w 7439025"/>
            <a:gd name="connsiteY4" fmla="*/ 0 h 2238375"/>
            <a:gd name="connsiteX5" fmla="*/ 2695575 w 7439025"/>
            <a:gd name="connsiteY5" fmla="*/ 0 h 2238375"/>
            <a:gd name="connsiteX6" fmla="*/ 2695575 w 7439025"/>
            <a:gd name="connsiteY6" fmla="*/ 628650 h 2238375"/>
            <a:gd name="connsiteX7" fmla="*/ 2809875 w 7439025"/>
            <a:gd name="connsiteY7" fmla="*/ 638175 h 2238375"/>
            <a:gd name="connsiteX8" fmla="*/ 2819400 w 7439025"/>
            <a:gd name="connsiteY8" fmla="*/ 11430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 name="connsiteX0" fmla="*/ 0 w 7439025"/>
            <a:gd name="connsiteY0" fmla="*/ 1143000 h 2238375"/>
            <a:gd name="connsiteX1" fmla="*/ 876300 w 7439025"/>
            <a:gd name="connsiteY1" fmla="*/ 1152525 h 2238375"/>
            <a:gd name="connsiteX2" fmla="*/ 876300 w 7439025"/>
            <a:gd name="connsiteY2" fmla="*/ 628650 h 2238375"/>
            <a:gd name="connsiteX3" fmla="*/ 990600 w 7439025"/>
            <a:gd name="connsiteY3" fmla="*/ 628650 h 2238375"/>
            <a:gd name="connsiteX4" fmla="*/ 438150 w 7439025"/>
            <a:gd name="connsiteY4" fmla="*/ 0 h 2238375"/>
            <a:gd name="connsiteX5" fmla="*/ 2695575 w 7439025"/>
            <a:gd name="connsiteY5" fmla="*/ 0 h 2238375"/>
            <a:gd name="connsiteX6" fmla="*/ 2695575 w 7439025"/>
            <a:gd name="connsiteY6" fmla="*/ 628650 h 2238375"/>
            <a:gd name="connsiteX7" fmla="*/ 2809875 w 7439025"/>
            <a:gd name="connsiteY7" fmla="*/ 638175 h 2238375"/>
            <a:gd name="connsiteX8" fmla="*/ 2819400 w 7439025"/>
            <a:gd name="connsiteY8" fmla="*/ 11430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 name="connsiteX0" fmla="*/ 0 w 7439025"/>
            <a:gd name="connsiteY0" fmla="*/ 1143000 h 2238375"/>
            <a:gd name="connsiteX1" fmla="*/ 876300 w 7439025"/>
            <a:gd name="connsiteY1" fmla="*/ 1152525 h 2238375"/>
            <a:gd name="connsiteX2" fmla="*/ 876300 w 7439025"/>
            <a:gd name="connsiteY2" fmla="*/ 628650 h 2238375"/>
            <a:gd name="connsiteX3" fmla="*/ 428625 w 7439025"/>
            <a:gd name="connsiteY3" fmla="*/ 619125 h 2238375"/>
            <a:gd name="connsiteX4" fmla="*/ 438150 w 7439025"/>
            <a:gd name="connsiteY4" fmla="*/ 0 h 2238375"/>
            <a:gd name="connsiteX5" fmla="*/ 2695575 w 7439025"/>
            <a:gd name="connsiteY5" fmla="*/ 0 h 2238375"/>
            <a:gd name="connsiteX6" fmla="*/ 2695575 w 7439025"/>
            <a:gd name="connsiteY6" fmla="*/ 628650 h 2238375"/>
            <a:gd name="connsiteX7" fmla="*/ 2809875 w 7439025"/>
            <a:gd name="connsiteY7" fmla="*/ 638175 h 2238375"/>
            <a:gd name="connsiteX8" fmla="*/ 2819400 w 7439025"/>
            <a:gd name="connsiteY8" fmla="*/ 11430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 name="connsiteX0" fmla="*/ 0 w 7439025"/>
            <a:gd name="connsiteY0" fmla="*/ 1143000 h 2238375"/>
            <a:gd name="connsiteX1" fmla="*/ 876300 w 7439025"/>
            <a:gd name="connsiteY1" fmla="*/ 1152525 h 2238375"/>
            <a:gd name="connsiteX2" fmla="*/ 180975 w 7439025"/>
            <a:gd name="connsiteY2" fmla="*/ 628650 h 2238375"/>
            <a:gd name="connsiteX3" fmla="*/ 428625 w 7439025"/>
            <a:gd name="connsiteY3" fmla="*/ 619125 h 2238375"/>
            <a:gd name="connsiteX4" fmla="*/ 438150 w 7439025"/>
            <a:gd name="connsiteY4" fmla="*/ 0 h 2238375"/>
            <a:gd name="connsiteX5" fmla="*/ 2695575 w 7439025"/>
            <a:gd name="connsiteY5" fmla="*/ 0 h 2238375"/>
            <a:gd name="connsiteX6" fmla="*/ 2695575 w 7439025"/>
            <a:gd name="connsiteY6" fmla="*/ 628650 h 2238375"/>
            <a:gd name="connsiteX7" fmla="*/ 2809875 w 7439025"/>
            <a:gd name="connsiteY7" fmla="*/ 638175 h 2238375"/>
            <a:gd name="connsiteX8" fmla="*/ 2819400 w 7439025"/>
            <a:gd name="connsiteY8" fmla="*/ 11430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 name="connsiteX0" fmla="*/ 0 w 7439025"/>
            <a:gd name="connsiteY0" fmla="*/ 1143000 h 2238375"/>
            <a:gd name="connsiteX1" fmla="*/ 171450 w 7439025"/>
            <a:gd name="connsiteY1" fmla="*/ 1143000 h 2238375"/>
            <a:gd name="connsiteX2" fmla="*/ 180975 w 7439025"/>
            <a:gd name="connsiteY2" fmla="*/ 628650 h 2238375"/>
            <a:gd name="connsiteX3" fmla="*/ 428625 w 7439025"/>
            <a:gd name="connsiteY3" fmla="*/ 619125 h 2238375"/>
            <a:gd name="connsiteX4" fmla="*/ 438150 w 7439025"/>
            <a:gd name="connsiteY4" fmla="*/ 0 h 2238375"/>
            <a:gd name="connsiteX5" fmla="*/ 2695575 w 7439025"/>
            <a:gd name="connsiteY5" fmla="*/ 0 h 2238375"/>
            <a:gd name="connsiteX6" fmla="*/ 2695575 w 7439025"/>
            <a:gd name="connsiteY6" fmla="*/ 628650 h 2238375"/>
            <a:gd name="connsiteX7" fmla="*/ 2809875 w 7439025"/>
            <a:gd name="connsiteY7" fmla="*/ 638175 h 2238375"/>
            <a:gd name="connsiteX8" fmla="*/ 2819400 w 7439025"/>
            <a:gd name="connsiteY8" fmla="*/ 11430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 name="connsiteX0" fmla="*/ 0 w 7439025"/>
            <a:gd name="connsiteY0" fmla="*/ 1143000 h 2238375"/>
            <a:gd name="connsiteX1" fmla="*/ 180975 w 7439025"/>
            <a:gd name="connsiteY1" fmla="*/ 1143000 h 2238375"/>
            <a:gd name="connsiteX2" fmla="*/ 180975 w 7439025"/>
            <a:gd name="connsiteY2" fmla="*/ 628650 h 2238375"/>
            <a:gd name="connsiteX3" fmla="*/ 428625 w 7439025"/>
            <a:gd name="connsiteY3" fmla="*/ 619125 h 2238375"/>
            <a:gd name="connsiteX4" fmla="*/ 438150 w 7439025"/>
            <a:gd name="connsiteY4" fmla="*/ 0 h 2238375"/>
            <a:gd name="connsiteX5" fmla="*/ 2695575 w 7439025"/>
            <a:gd name="connsiteY5" fmla="*/ 0 h 2238375"/>
            <a:gd name="connsiteX6" fmla="*/ 2695575 w 7439025"/>
            <a:gd name="connsiteY6" fmla="*/ 628650 h 2238375"/>
            <a:gd name="connsiteX7" fmla="*/ 2809875 w 7439025"/>
            <a:gd name="connsiteY7" fmla="*/ 638175 h 2238375"/>
            <a:gd name="connsiteX8" fmla="*/ 2819400 w 7439025"/>
            <a:gd name="connsiteY8" fmla="*/ 11430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 name="connsiteX0" fmla="*/ 0 w 7439025"/>
            <a:gd name="connsiteY0" fmla="*/ 1152525 h 2247900"/>
            <a:gd name="connsiteX1" fmla="*/ 180975 w 7439025"/>
            <a:gd name="connsiteY1" fmla="*/ 1152525 h 2247900"/>
            <a:gd name="connsiteX2" fmla="*/ 180975 w 7439025"/>
            <a:gd name="connsiteY2" fmla="*/ 638175 h 2247900"/>
            <a:gd name="connsiteX3" fmla="*/ 428625 w 7439025"/>
            <a:gd name="connsiteY3" fmla="*/ 628650 h 2247900"/>
            <a:gd name="connsiteX4" fmla="*/ 438150 w 7439025"/>
            <a:gd name="connsiteY4" fmla="*/ 9525 h 2247900"/>
            <a:gd name="connsiteX5" fmla="*/ 2352675 w 7439025"/>
            <a:gd name="connsiteY5" fmla="*/ 0 h 2247900"/>
            <a:gd name="connsiteX6" fmla="*/ 2695575 w 7439025"/>
            <a:gd name="connsiteY6" fmla="*/ 638175 h 2247900"/>
            <a:gd name="connsiteX7" fmla="*/ 2809875 w 7439025"/>
            <a:gd name="connsiteY7" fmla="*/ 647700 h 2247900"/>
            <a:gd name="connsiteX8" fmla="*/ 2819400 w 7439025"/>
            <a:gd name="connsiteY8" fmla="*/ 1152525 h 2247900"/>
            <a:gd name="connsiteX9" fmla="*/ 7439025 w 7439025"/>
            <a:gd name="connsiteY9" fmla="*/ 1152525 h 2247900"/>
            <a:gd name="connsiteX10" fmla="*/ 7429500 w 7439025"/>
            <a:gd name="connsiteY10" fmla="*/ 2247900 h 2247900"/>
            <a:gd name="connsiteX11" fmla="*/ 0 w 7439025"/>
            <a:gd name="connsiteY11" fmla="*/ 2247900 h 2247900"/>
            <a:gd name="connsiteX12" fmla="*/ 0 w 7439025"/>
            <a:gd name="connsiteY12" fmla="*/ 1152525 h 2247900"/>
            <a:gd name="connsiteX0" fmla="*/ 0 w 7439025"/>
            <a:gd name="connsiteY0" fmla="*/ 1143000 h 2238375"/>
            <a:gd name="connsiteX1" fmla="*/ 180975 w 7439025"/>
            <a:gd name="connsiteY1" fmla="*/ 1143000 h 2238375"/>
            <a:gd name="connsiteX2" fmla="*/ 180975 w 7439025"/>
            <a:gd name="connsiteY2" fmla="*/ 628650 h 2238375"/>
            <a:gd name="connsiteX3" fmla="*/ 428625 w 7439025"/>
            <a:gd name="connsiteY3" fmla="*/ 619125 h 2238375"/>
            <a:gd name="connsiteX4" fmla="*/ 438150 w 7439025"/>
            <a:gd name="connsiteY4" fmla="*/ 0 h 2238375"/>
            <a:gd name="connsiteX5" fmla="*/ 2514600 w 7439025"/>
            <a:gd name="connsiteY5" fmla="*/ 9525 h 2238375"/>
            <a:gd name="connsiteX6" fmla="*/ 2695575 w 7439025"/>
            <a:gd name="connsiteY6" fmla="*/ 628650 h 2238375"/>
            <a:gd name="connsiteX7" fmla="*/ 2809875 w 7439025"/>
            <a:gd name="connsiteY7" fmla="*/ 638175 h 2238375"/>
            <a:gd name="connsiteX8" fmla="*/ 2819400 w 7439025"/>
            <a:gd name="connsiteY8" fmla="*/ 11430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 name="connsiteX0" fmla="*/ 0 w 7439025"/>
            <a:gd name="connsiteY0" fmla="*/ 1143000 h 2238375"/>
            <a:gd name="connsiteX1" fmla="*/ 180975 w 7439025"/>
            <a:gd name="connsiteY1" fmla="*/ 1143000 h 2238375"/>
            <a:gd name="connsiteX2" fmla="*/ 180975 w 7439025"/>
            <a:gd name="connsiteY2" fmla="*/ 628650 h 2238375"/>
            <a:gd name="connsiteX3" fmla="*/ 428625 w 7439025"/>
            <a:gd name="connsiteY3" fmla="*/ 619125 h 2238375"/>
            <a:gd name="connsiteX4" fmla="*/ 438150 w 7439025"/>
            <a:gd name="connsiteY4" fmla="*/ 0 h 2238375"/>
            <a:gd name="connsiteX5" fmla="*/ 2514600 w 7439025"/>
            <a:gd name="connsiteY5" fmla="*/ 9525 h 2238375"/>
            <a:gd name="connsiteX6" fmla="*/ 2286000 w 7439025"/>
            <a:gd name="connsiteY6" fmla="*/ 723900 h 2238375"/>
            <a:gd name="connsiteX7" fmla="*/ 2809875 w 7439025"/>
            <a:gd name="connsiteY7" fmla="*/ 638175 h 2238375"/>
            <a:gd name="connsiteX8" fmla="*/ 2819400 w 7439025"/>
            <a:gd name="connsiteY8" fmla="*/ 11430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 name="connsiteX0" fmla="*/ 0 w 7439025"/>
            <a:gd name="connsiteY0" fmla="*/ 1143000 h 2238375"/>
            <a:gd name="connsiteX1" fmla="*/ 180975 w 7439025"/>
            <a:gd name="connsiteY1" fmla="*/ 1143000 h 2238375"/>
            <a:gd name="connsiteX2" fmla="*/ 180975 w 7439025"/>
            <a:gd name="connsiteY2" fmla="*/ 628650 h 2238375"/>
            <a:gd name="connsiteX3" fmla="*/ 428625 w 7439025"/>
            <a:gd name="connsiteY3" fmla="*/ 619125 h 2238375"/>
            <a:gd name="connsiteX4" fmla="*/ 438150 w 7439025"/>
            <a:gd name="connsiteY4" fmla="*/ 0 h 2238375"/>
            <a:gd name="connsiteX5" fmla="*/ 2514600 w 7439025"/>
            <a:gd name="connsiteY5" fmla="*/ 9525 h 2238375"/>
            <a:gd name="connsiteX6" fmla="*/ 2533650 w 7439025"/>
            <a:gd name="connsiteY6" fmla="*/ 619125 h 2238375"/>
            <a:gd name="connsiteX7" fmla="*/ 2809875 w 7439025"/>
            <a:gd name="connsiteY7" fmla="*/ 638175 h 2238375"/>
            <a:gd name="connsiteX8" fmla="*/ 2819400 w 7439025"/>
            <a:gd name="connsiteY8" fmla="*/ 11430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 name="connsiteX0" fmla="*/ 0 w 7439025"/>
            <a:gd name="connsiteY0" fmla="*/ 1143000 h 2238375"/>
            <a:gd name="connsiteX1" fmla="*/ 180975 w 7439025"/>
            <a:gd name="connsiteY1" fmla="*/ 1143000 h 2238375"/>
            <a:gd name="connsiteX2" fmla="*/ 180975 w 7439025"/>
            <a:gd name="connsiteY2" fmla="*/ 628650 h 2238375"/>
            <a:gd name="connsiteX3" fmla="*/ 428625 w 7439025"/>
            <a:gd name="connsiteY3" fmla="*/ 619125 h 2238375"/>
            <a:gd name="connsiteX4" fmla="*/ 438150 w 7439025"/>
            <a:gd name="connsiteY4" fmla="*/ 0 h 2238375"/>
            <a:gd name="connsiteX5" fmla="*/ 2514600 w 7439025"/>
            <a:gd name="connsiteY5" fmla="*/ 9525 h 2238375"/>
            <a:gd name="connsiteX6" fmla="*/ 2533650 w 7439025"/>
            <a:gd name="connsiteY6" fmla="*/ 619125 h 2238375"/>
            <a:gd name="connsiteX7" fmla="*/ 2228850 w 7439025"/>
            <a:gd name="connsiteY7" fmla="*/ 1152525 h 2238375"/>
            <a:gd name="connsiteX8" fmla="*/ 2819400 w 7439025"/>
            <a:gd name="connsiteY8" fmla="*/ 11430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 name="connsiteX0" fmla="*/ 0 w 7439025"/>
            <a:gd name="connsiteY0" fmla="*/ 1143000 h 2238375"/>
            <a:gd name="connsiteX1" fmla="*/ 180975 w 7439025"/>
            <a:gd name="connsiteY1" fmla="*/ 1143000 h 2238375"/>
            <a:gd name="connsiteX2" fmla="*/ 180975 w 7439025"/>
            <a:gd name="connsiteY2" fmla="*/ 628650 h 2238375"/>
            <a:gd name="connsiteX3" fmla="*/ 428625 w 7439025"/>
            <a:gd name="connsiteY3" fmla="*/ 619125 h 2238375"/>
            <a:gd name="connsiteX4" fmla="*/ 438150 w 7439025"/>
            <a:gd name="connsiteY4" fmla="*/ 0 h 2238375"/>
            <a:gd name="connsiteX5" fmla="*/ 2514600 w 7439025"/>
            <a:gd name="connsiteY5" fmla="*/ 9525 h 2238375"/>
            <a:gd name="connsiteX6" fmla="*/ 2533650 w 7439025"/>
            <a:gd name="connsiteY6" fmla="*/ 619125 h 2238375"/>
            <a:gd name="connsiteX7" fmla="*/ 2771775 w 7439025"/>
            <a:gd name="connsiteY7" fmla="*/ 647700 h 2238375"/>
            <a:gd name="connsiteX8" fmla="*/ 2819400 w 7439025"/>
            <a:gd name="connsiteY8" fmla="*/ 11430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 name="connsiteX0" fmla="*/ 0 w 7439025"/>
            <a:gd name="connsiteY0" fmla="*/ 1143000 h 2238375"/>
            <a:gd name="connsiteX1" fmla="*/ 180975 w 7439025"/>
            <a:gd name="connsiteY1" fmla="*/ 1143000 h 2238375"/>
            <a:gd name="connsiteX2" fmla="*/ 180975 w 7439025"/>
            <a:gd name="connsiteY2" fmla="*/ 628650 h 2238375"/>
            <a:gd name="connsiteX3" fmla="*/ 428625 w 7439025"/>
            <a:gd name="connsiteY3" fmla="*/ 619125 h 2238375"/>
            <a:gd name="connsiteX4" fmla="*/ 438150 w 7439025"/>
            <a:gd name="connsiteY4" fmla="*/ 0 h 2238375"/>
            <a:gd name="connsiteX5" fmla="*/ 2514600 w 7439025"/>
            <a:gd name="connsiteY5" fmla="*/ 9525 h 2238375"/>
            <a:gd name="connsiteX6" fmla="*/ 2533650 w 7439025"/>
            <a:gd name="connsiteY6" fmla="*/ 619125 h 2238375"/>
            <a:gd name="connsiteX7" fmla="*/ 2771775 w 7439025"/>
            <a:gd name="connsiteY7" fmla="*/ 647700 h 2238375"/>
            <a:gd name="connsiteX8" fmla="*/ 2371725 w 7439025"/>
            <a:gd name="connsiteY8" fmla="*/ 16383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 name="connsiteX0" fmla="*/ 0 w 7439025"/>
            <a:gd name="connsiteY0" fmla="*/ 1143000 h 2238375"/>
            <a:gd name="connsiteX1" fmla="*/ 180975 w 7439025"/>
            <a:gd name="connsiteY1" fmla="*/ 1143000 h 2238375"/>
            <a:gd name="connsiteX2" fmla="*/ 180975 w 7439025"/>
            <a:gd name="connsiteY2" fmla="*/ 628650 h 2238375"/>
            <a:gd name="connsiteX3" fmla="*/ 428625 w 7439025"/>
            <a:gd name="connsiteY3" fmla="*/ 619125 h 2238375"/>
            <a:gd name="connsiteX4" fmla="*/ 438150 w 7439025"/>
            <a:gd name="connsiteY4" fmla="*/ 0 h 2238375"/>
            <a:gd name="connsiteX5" fmla="*/ 2514600 w 7439025"/>
            <a:gd name="connsiteY5" fmla="*/ 9525 h 2238375"/>
            <a:gd name="connsiteX6" fmla="*/ 2533650 w 7439025"/>
            <a:gd name="connsiteY6" fmla="*/ 619125 h 2238375"/>
            <a:gd name="connsiteX7" fmla="*/ 2771775 w 7439025"/>
            <a:gd name="connsiteY7" fmla="*/ 647700 h 2238375"/>
            <a:gd name="connsiteX8" fmla="*/ 2762250 w 7439025"/>
            <a:gd name="connsiteY8" fmla="*/ 11430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 name="connsiteX0" fmla="*/ 0 w 7439025"/>
            <a:gd name="connsiteY0" fmla="*/ 1143000 h 2238375"/>
            <a:gd name="connsiteX1" fmla="*/ 180975 w 7439025"/>
            <a:gd name="connsiteY1" fmla="*/ 1143000 h 2238375"/>
            <a:gd name="connsiteX2" fmla="*/ 180975 w 7439025"/>
            <a:gd name="connsiteY2" fmla="*/ 628650 h 2238375"/>
            <a:gd name="connsiteX3" fmla="*/ 428625 w 7439025"/>
            <a:gd name="connsiteY3" fmla="*/ 619125 h 2238375"/>
            <a:gd name="connsiteX4" fmla="*/ 438150 w 7439025"/>
            <a:gd name="connsiteY4" fmla="*/ 0 h 2238375"/>
            <a:gd name="connsiteX5" fmla="*/ 2514600 w 7439025"/>
            <a:gd name="connsiteY5" fmla="*/ 9525 h 2238375"/>
            <a:gd name="connsiteX6" fmla="*/ 2533650 w 7439025"/>
            <a:gd name="connsiteY6" fmla="*/ 619125 h 2238375"/>
            <a:gd name="connsiteX7" fmla="*/ 2771775 w 7439025"/>
            <a:gd name="connsiteY7" fmla="*/ 619125 h 2238375"/>
            <a:gd name="connsiteX8" fmla="*/ 2762250 w 7439025"/>
            <a:gd name="connsiteY8" fmla="*/ 11430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7439025" h="2238375">
              <a:moveTo>
                <a:pt x="0" y="1143000"/>
              </a:moveTo>
              <a:lnTo>
                <a:pt x="180975" y="1143000"/>
              </a:lnTo>
              <a:lnTo>
                <a:pt x="180975" y="628650"/>
              </a:lnTo>
              <a:lnTo>
                <a:pt x="428625" y="619125"/>
              </a:lnTo>
              <a:lnTo>
                <a:pt x="438150" y="0"/>
              </a:lnTo>
              <a:lnTo>
                <a:pt x="2514600" y="9525"/>
              </a:lnTo>
              <a:lnTo>
                <a:pt x="2533650" y="619125"/>
              </a:lnTo>
              <a:lnTo>
                <a:pt x="2771775" y="619125"/>
              </a:lnTo>
              <a:lnTo>
                <a:pt x="2762250" y="1143000"/>
              </a:lnTo>
              <a:lnTo>
                <a:pt x="7439025" y="1143000"/>
              </a:lnTo>
              <a:lnTo>
                <a:pt x="7429500" y="2238375"/>
              </a:lnTo>
              <a:lnTo>
                <a:pt x="0" y="2238375"/>
              </a:lnTo>
              <a:lnTo>
                <a:pt x="0" y="1143000"/>
              </a:lnTo>
              <a:close/>
            </a:path>
          </a:pathLst>
        </a:cu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533400</xdr:colOff>
      <xdr:row>21</xdr:row>
      <xdr:rowOff>152400</xdr:rowOff>
    </xdr:from>
    <xdr:to>
      <xdr:col>3</xdr:col>
      <xdr:colOff>523875</xdr:colOff>
      <xdr:row>30</xdr:row>
      <xdr:rowOff>47625</xdr:rowOff>
    </xdr:to>
    <xdr:sp macro="" textlink="">
      <xdr:nvSpPr>
        <xdr:cNvPr id="17" name="Rectangle 16"/>
        <xdr:cNvSpPr/>
      </xdr:nvSpPr>
      <xdr:spPr>
        <a:xfrm>
          <a:off x="1752600" y="4152900"/>
          <a:ext cx="600075" cy="16097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161925</xdr:colOff>
      <xdr:row>0</xdr:row>
      <xdr:rowOff>114300</xdr:rowOff>
    </xdr:from>
    <xdr:to>
      <xdr:col>15</xdr:col>
      <xdr:colOff>123825</xdr:colOff>
      <xdr:row>15</xdr:row>
      <xdr:rowOff>114301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16</xdr:row>
      <xdr:rowOff>19050</xdr:rowOff>
    </xdr:from>
    <xdr:to>
      <xdr:col>15</xdr:col>
      <xdr:colOff>123825</xdr:colOff>
      <xdr:row>31</xdr:row>
      <xdr:rowOff>9526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B1:D15"/>
  <sheetViews>
    <sheetView tabSelected="1" workbookViewId="0"/>
  </sheetViews>
  <sheetFormatPr defaultColWidth="9.140625" defaultRowHeight="12.75"/>
  <cols>
    <col min="1" max="1" width="9.140625" style="54" customWidth="1"/>
    <col min="2" max="2" width="15.42578125" style="54" customWidth="1"/>
    <col min="3" max="3" width="38.28515625" style="54" customWidth="1"/>
    <col min="4" max="4" width="43.7109375" style="54" customWidth="1"/>
    <col min="5" max="16384" width="9.140625" style="54"/>
  </cols>
  <sheetData>
    <row r="1" spans="2:4" ht="26.25">
      <c r="B1" s="63" t="s">
        <v>78</v>
      </c>
      <c r="C1" s="62"/>
      <c r="D1" s="61" t="s">
        <v>97</v>
      </c>
    </row>
    <row r="3" spans="2:4" ht="18.75">
      <c r="C3" s="60" t="s">
        <v>70</v>
      </c>
    </row>
    <row r="4" spans="2:4" ht="18.75">
      <c r="C4" s="60" t="s">
        <v>69</v>
      </c>
    </row>
    <row r="5" spans="2:4" ht="18.75">
      <c r="B5" s="60"/>
    </row>
    <row r="6" spans="2:4" ht="15.75">
      <c r="B6" s="58" t="s">
        <v>68</v>
      </c>
      <c r="C6" s="95" t="s">
        <v>67</v>
      </c>
      <c r="D6" s="95"/>
    </row>
    <row r="7" spans="2:4" ht="18.75">
      <c r="B7" s="58" t="s">
        <v>66</v>
      </c>
      <c r="C7" s="96" t="s">
        <v>81</v>
      </c>
      <c r="D7" s="96"/>
    </row>
    <row r="8" spans="2:4" ht="15.75">
      <c r="B8" s="58" t="s">
        <v>65</v>
      </c>
      <c r="C8" s="97" t="s">
        <v>84</v>
      </c>
      <c r="D8" s="98"/>
    </row>
    <row r="9" spans="2:4" ht="15.75">
      <c r="B9" s="95" t="s">
        <v>64</v>
      </c>
      <c r="C9" s="58" t="s">
        <v>71</v>
      </c>
      <c r="D9" s="58" t="s">
        <v>74</v>
      </c>
    </row>
    <row r="10" spans="2:4" ht="15.75">
      <c r="B10" s="95"/>
      <c r="C10" s="59" t="s">
        <v>72</v>
      </c>
      <c r="D10" s="59" t="s">
        <v>75</v>
      </c>
    </row>
    <row r="11" spans="2:4" ht="31.5">
      <c r="B11" s="95"/>
      <c r="C11" s="59" t="s">
        <v>73</v>
      </c>
      <c r="D11" s="59" t="s">
        <v>76</v>
      </c>
    </row>
    <row r="12" spans="2:4" ht="51" customHeight="1">
      <c r="B12" s="58" t="s">
        <v>63</v>
      </c>
      <c r="C12" s="95" t="s">
        <v>82</v>
      </c>
      <c r="D12" s="95"/>
    </row>
    <row r="13" spans="2:4" s="55" customFormat="1" ht="37.5" customHeight="1">
      <c r="B13" s="58" t="s">
        <v>62</v>
      </c>
      <c r="C13" s="95" t="s">
        <v>83</v>
      </c>
      <c r="D13" s="95"/>
    </row>
    <row r="14" spans="2:4" s="55" customFormat="1" ht="84" customHeight="1">
      <c r="B14" s="57" t="s">
        <v>61</v>
      </c>
      <c r="C14" s="95" t="s">
        <v>60</v>
      </c>
      <c r="D14" s="95"/>
    </row>
    <row r="15" spans="2:4" s="55" customFormat="1" ht="36.75" customHeight="1">
      <c r="B15" s="56" t="s">
        <v>59</v>
      </c>
      <c r="C15" s="95" t="s">
        <v>58</v>
      </c>
      <c r="D15" s="95"/>
    </row>
  </sheetData>
  <mergeCells count="8">
    <mergeCell ref="B9:B11"/>
    <mergeCell ref="C14:D14"/>
    <mergeCell ref="C15:D15"/>
    <mergeCell ref="C12:D12"/>
    <mergeCell ref="C13:D13"/>
    <mergeCell ref="C6:D6"/>
    <mergeCell ref="C7:D7"/>
    <mergeCell ref="C8:D8"/>
  </mergeCells>
  <pageMargins left="0.75" right="0.75" top="1" bottom="1"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2:D17"/>
  <sheetViews>
    <sheetView workbookViewId="0"/>
  </sheetViews>
  <sheetFormatPr defaultRowHeight="15"/>
  <cols>
    <col min="3" max="4" width="14.140625" customWidth="1"/>
  </cols>
  <sheetData>
    <row r="12" spans="1:4">
      <c r="A12" t="s">
        <v>57</v>
      </c>
    </row>
    <row r="14" spans="1:4">
      <c r="B14" s="30" t="s">
        <v>0</v>
      </c>
      <c r="C14" s="30" t="s">
        <v>79</v>
      </c>
      <c r="D14" s="30" t="s">
        <v>80</v>
      </c>
    </row>
    <row r="15" spans="1:4">
      <c r="B15" s="31" t="s">
        <v>1</v>
      </c>
      <c r="C15" s="75">
        <v>-10</v>
      </c>
      <c r="D15" s="75">
        <v>-10</v>
      </c>
    </row>
    <row r="16" spans="1:4">
      <c r="B16" s="31" t="s">
        <v>2</v>
      </c>
      <c r="C16" s="75">
        <v>-28.7</v>
      </c>
      <c r="D16" s="75">
        <v>-23.7</v>
      </c>
    </row>
    <row r="17" spans="2:4">
      <c r="B17" s="31" t="s">
        <v>18</v>
      </c>
      <c r="C17" s="75">
        <v>-28.7</v>
      </c>
      <c r="D17" s="75">
        <v>-28.7</v>
      </c>
    </row>
  </sheetData>
  <pageMargins left="0.7" right="0.7" top="0.75" bottom="0.75" header="0.3" footer="0.3"/>
  <pageSetup orientation="portrait" horizontalDpi="4294967293" r:id="rId1"/>
  <drawing r:id="rId2"/>
</worksheet>
</file>

<file path=xl/worksheets/sheet3.xml><?xml version="1.0" encoding="utf-8"?>
<worksheet xmlns="http://schemas.openxmlformats.org/spreadsheetml/2006/main" xmlns:r="http://schemas.openxmlformats.org/officeDocument/2006/relationships">
  <dimension ref="A1:I54"/>
  <sheetViews>
    <sheetView workbookViewId="0"/>
  </sheetViews>
  <sheetFormatPr defaultRowHeight="15"/>
  <cols>
    <col min="1" max="9" width="16.85546875" customWidth="1"/>
  </cols>
  <sheetData>
    <row r="1" spans="1:9" ht="16.5" thickBot="1">
      <c r="A1" s="85" t="s">
        <v>32</v>
      </c>
      <c r="B1" s="86" t="s">
        <v>6</v>
      </c>
      <c r="C1" s="86" t="s">
        <v>7</v>
      </c>
      <c r="D1" s="86" t="s">
        <v>33</v>
      </c>
      <c r="E1" s="88" t="s">
        <v>34</v>
      </c>
      <c r="F1" s="85" t="s">
        <v>98</v>
      </c>
      <c r="G1" s="87" t="s">
        <v>77</v>
      </c>
    </row>
    <row r="2" spans="1:9">
      <c r="A2" s="81">
        <v>0</v>
      </c>
      <c r="B2" s="82">
        <f>D2-E2/2</f>
        <v>6289.6</v>
      </c>
      <c r="C2" s="82">
        <f>D2+E2/2</f>
        <v>6689.6</v>
      </c>
      <c r="D2" s="83">
        <f>G2</f>
        <v>6489.6</v>
      </c>
      <c r="E2" s="89">
        <v>400</v>
      </c>
      <c r="F2" s="91">
        <v>5</v>
      </c>
      <c r="G2" s="84">
        <f t="shared" ref="G2:G7" si="0">VLOOKUP(F2,A$38:B$53,2)</f>
        <v>6489.6</v>
      </c>
    </row>
    <row r="3" spans="1:9">
      <c r="A3" s="22" t="s">
        <v>85</v>
      </c>
      <c r="B3" s="111" t="s">
        <v>99</v>
      </c>
      <c r="C3" s="112"/>
      <c r="D3" s="112"/>
      <c r="E3" s="113"/>
      <c r="F3" s="92">
        <v>7</v>
      </c>
      <c r="G3" s="84">
        <f t="shared" si="0"/>
        <v>6489.6</v>
      </c>
    </row>
    <row r="4" spans="1:9">
      <c r="A4" s="22">
        <v>1</v>
      </c>
      <c r="B4" s="19">
        <f t="shared" ref="B4:B6" si="1">D4-E4/2</f>
        <v>7288</v>
      </c>
      <c r="C4" s="19">
        <f t="shared" ref="C4:C6" si="2">D4+E4/2</f>
        <v>7688</v>
      </c>
      <c r="D4" s="76">
        <f t="shared" ref="D4:D6" si="3">G4</f>
        <v>7488</v>
      </c>
      <c r="E4" s="90">
        <v>400</v>
      </c>
      <c r="F4" s="92">
        <v>8</v>
      </c>
      <c r="G4" s="84">
        <f t="shared" si="0"/>
        <v>7488</v>
      </c>
    </row>
    <row r="5" spans="1:9">
      <c r="A5" s="22" t="s">
        <v>86</v>
      </c>
      <c r="B5" s="111" t="s">
        <v>100</v>
      </c>
      <c r="C5" s="112"/>
      <c r="D5" s="112"/>
      <c r="E5" s="113"/>
      <c r="F5" s="92">
        <v>6</v>
      </c>
      <c r="G5" s="84">
        <f t="shared" si="0"/>
        <v>6988.8</v>
      </c>
    </row>
    <row r="6" spans="1:9">
      <c r="A6" s="22">
        <v>2</v>
      </c>
      <c r="B6" s="19">
        <f t="shared" si="1"/>
        <v>8785.6</v>
      </c>
      <c r="C6" s="19">
        <f t="shared" si="2"/>
        <v>9185.6</v>
      </c>
      <c r="D6" s="76">
        <f t="shared" si="3"/>
        <v>8985.6</v>
      </c>
      <c r="E6" s="90">
        <v>400</v>
      </c>
      <c r="F6" s="92">
        <v>12</v>
      </c>
      <c r="G6" s="84">
        <f t="shared" si="0"/>
        <v>8985.6</v>
      </c>
    </row>
    <row r="7" spans="1:9" ht="15.75" thickBot="1">
      <c r="A7" s="24" t="s">
        <v>87</v>
      </c>
      <c r="B7" s="114" t="s">
        <v>100</v>
      </c>
      <c r="C7" s="115"/>
      <c r="D7" s="115"/>
      <c r="E7" s="116"/>
      <c r="F7" s="93">
        <v>10</v>
      </c>
      <c r="G7" s="94">
        <f t="shared" si="0"/>
        <v>8486.4</v>
      </c>
    </row>
    <row r="8" spans="1:9" ht="15.75" thickBot="1"/>
    <row r="9" spans="1:9" ht="15.75">
      <c r="A9" s="20" t="s">
        <v>0</v>
      </c>
      <c r="B9" s="21" t="s">
        <v>6</v>
      </c>
      <c r="C9" s="21" t="s">
        <v>7</v>
      </c>
      <c r="D9" s="21" t="s">
        <v>4</v>
      </c>
      <c r="E9" s="21" t="s">
        <v>5</v>
      </c>
    </row>
    <row r="10" spans="1:9">
      <c r="A10" s="22" t="s">
        <v>1</v>
      </c>
      <c r="B10" s="19">
        <v>5925</v>
      </c>
      <c r="C10" s="19">
        <v>7250</v>
      </c>
      <c r="D10" s="19">
        <f>(B10+C10)/2</f>
        <v>6587.5</v>
      </c>
      <c r="E10" s="19">
        <f>C10-B10</f>
        <v>1325</v>
      </c>
    </row>
    <row r="11" spans="1:9">
      <c r="A11" s="22" t="s">
        <v>31</v>
      </c>
      <c r="B11" s="19">
        <v>6000</v>
      </c>
      <c r="C11" s="19">
        <v>8500</v>
      </c>
      <c r="D11" s="19">
        <f>(B11+C11)/2</f>
        <v>7250</v>
      </c>
      <c r="E11" s="19">
        <f>C11-B11</f>
        <v>2500</v>
      </c>
    </row>
    <row r="12" spans="1:9" ht="15.75" thickBot="1">
      <c r="A12" s="24" t="s">
        <v>18</v>
      </c>
      <c r="B12" s="25">
        <v>7200</v>
      </c>
      <c r="C12" s="25">
        <v>10200</v>
      </c>
      <c r="D12" s="25">
        <f>(B12+C12)/2</f>
        <v>8700</v>
      </c>
      <c r="E12" s="25">
        <f>C12-B12</f>
        <v>3000</v>
      </c>
    </row>
    <row r="14" spans="1:9" ht="32.25" hidden="1" thickBot="1">
      <c r="A14" s="12" t="s">
        <v>30</v>
      </c>
      <c r="B14" s="13" t="s">
        <v>0</v>
      </c>
      <c r="C14" s="13" t="s">
        <v>36</v>
      </c>
      <c r="D14" s="13" t="s">
        <v>37</v>
      </c>
      <c r="E14" s="13" t="s">
        <v>50</v>
      </c>
      <c r="G14" s="27"/>
      <c r="H14" s="50"/>
      <c r="I14" s="50"/>
    </row>
    <row r="15" spans="1:9" hidden="1">
      <c r="A15" s="3" t="s">
        <v>26</v>
      </c>
      <c r="B15" s="99" t="s">
        <v>1</v>
      </c>
      <c r="C15" s="4">
        <v>6240</v>
      </c>
      <c r="D15" s="14">
        <v>6880</v>
      </c>
      <c r="E15" s="64"/>
      <c r="F15" s="70" t="b">
        <v>1</v>
      </c>
      <c r="G15" s="77"/>
      <c r="H15" s="50"/>
      <c r="I15" s="50"/>
    </row>
    <row r="16" spans="1:9" hidden="1">
      <c r="A16" s="5" t="s">
        <v>27</v>
      </c>
      <c r="B16" s="100"/>
      <c r="C16" s="2">
        <v>6190</v>
      </c>
      <c r="D16" s="15">
        <v>7100</v>
      </c>
      <c r="E16" s="65"/>
      <c r="F16" s="70" t="b">
        <v>1</v>
      </c>
      <c r="G16" s="77"/>
      <c r="H16" s="50"/>
      <c r="I16" s="50"/>
    </row>
    <row r="17" spans="1:9" hidden="1">
      <c r="A17" s="5" t="s">
        <v>28</v>
      </c>
      <c r="B17" s="100"/>
      <c r="C17" s="2">
        <v>6270</v>
      </c>
      <c r="D17" s="15">
        <v>7140</v>
      </c>
      <c r="E17" s="65"/>
      <c r="F17" s="70" t="b">
        <v>1</v>
      </c>
      <c r="G17" s="77"/>
      <c r="H17" s="50"/>
      <c r="I17" s="50"/>
    </row>
    <row r="18" spans="1:9" ht="15.75" hidden="1" thickBot="1">
      <c r="A18" s="6" t="s">
        <v>29</v>
      </c>
      <c r="B18" s="101"/>
      <c r="C18" s="7">
        <v>6180</v>
      </c>
      <c r="D18" s="16">
        <v>7175</v>
      </c>
      <c r="E18" s="66"/>
      <c r="F18" s="71" t="b">
        <v>1</v>
      </c>
      <c r="G18" s="77"/>
      <c r="H18" s="50"/>
      <c r="I18" s="50"/>
    </row>
    <row r="19" spans="1:9" hidden="1">
      <c r="A19" s="3" t="s">
        <v>26</v>
      </c>
      <c r="B19" s="99" t="s">
        <v>2</v>
      </c>
      <c r="C19" s="4">
        <v>6910</v>
      </c>
      <c r="D19" s="14">
        <v>7420</v>
      </c>
      <c r="E19" s="64"/>
      <c r="F19" s="71" t="b">
        <v>1</v>
      </c>
      <c r="G19" s="77"/>
      <c r="H19" s="50"/>
      <c r="I19" s="50"/>
    </row>
    <row r="20" spans="1:9" ht="15.75" hidden="1" thickBot="1">
      <c r="A20" s="6" t="s">
        <v>27</v>
      </c>
      <c r="B20" s="101"/>
      <c r="C20" s="7">
        <v>6995</v>
      </c>
      <c r="D20" s="17">
        <v>7515</v>
      </c>
      <c r="E20" s="66"/>
      <c r="F20" s="71" t="b">
        <v>1</v>
      </c>
      <c r="G20" s="77"/>
      <c r="H20" s="50"/>
      <c r="I20" s="50"/>
    </row>
    <row r="21" spans="1:9" ht="15.75" hidden="1" thickBot="1">
      <c r="A21" s="8" t="s">
        <v>26</v>
      </c>
      <c r="B21" s="9" t="s">
        <v>3</v>
      </c>
      <c r="C21" s="10">
        <v>8050</v>
      </c>
      <c r="D21" s="18">
        <v>8570</v>
      </c>
      <c r="E21" s="67"/>
      <c r="F21" s="71" t="b">
        <v>1</v>
      </c>
      <c r="G21" s="77"/>
      <c r="H21" s="50"/>
      <c r="I21" s="50"/>
    </row>
    <row r="22" spans="1:9" ht="15.75" hidden="1" thickBot="1">
      <c r="E22" s="11"/>
      <c r="F22" s="51"/>
      <c r="G22" s="50"/>
      <c r="H22" s="50"/>
      <c r="I22" s="50"/>
    </row>
    <row r="23" spans="1:9" ht="32.25" hidden="1" thickBot="1">
      <c r="A23" s="12" t="s">
        <v>35</v>
      </c>
      <c r="B23" s="13" t="s">
        <v>0</v>
      </c>
      <c r="C23" s="13" t="s">
        <v>36</v>
      </c>
      <c r="D23" s="13" t="s">
        <v>37</v>
      </c>
      <c r="E23" s="13" t="s">
        <v>50</v>
      </c>
      <c r="F23" s="51"/>
      <c r="G23" s="27"/>
      <c r="H23" s="50"/>
      <c r="I23" s="50"/>
    </row>
    <row r="24" spans="1:9" ht="15.75" hidden="1" thickBot="1">
      <c r="A24" s="8" t="s">
        <v>26</v>
      </c>
      <c r="B24" s="28" t="s">
        <v>1</v>
      </c>
      <c r="C24" s="9">
        <v>6115</v>
      </c>
      <c r="D24" s="29">
        <v>6995</v>
      </c>
      <c r="E24" s="67"/>
      <c r="F24" s="68" t="b">
        <v>0</v>
      </c>
      <c r="G24" s="77"/>
      <c r="H24" s="50"/>
      <c r="I24" s="50"/>
    </row>
    <row r="25" spans="1:9" hidden="1">
      <c r="A25" s="3" t="s">
        <v>26</v>
      </c>
      <c r="B25" s="102" t="s">
        <v>2</v>
      </c>
      <c r="C25" s="4">
        <v>6512</v>
      </c>
      <c r="D25" s="14">
        <v>7678</v>
      </c>
      <c r="E25" s="64"/>
      <c r="F25" s="69" t="b">
        <v>0</v>
      </c>
      <c r="G25" s="77"/>
      <c r="H25" s="78"/>
      <c r="I25" s="79"/>
    </row>
    <row r="26" spans="1:9" hidden="1">
      <c r="A26" s="5" t="s">
        <v>27</v>
      </c>
      <c r="B26" s="103"/>
      <c r="C26" s="2">
        <v>6272</v>
      </c>
      <c r="D26" s="15">
        <v>8023</v>
      </c>
      <c r="E26" s="65"/>
      <c r="F26" s="69" t="b">
        <v>0</v>
      </c>
      <c r="G26" s="77"/>
      <c r="H26" s="78"/>
      <c r="I26" s="79"/>
    </row>
    <row r="27" spans="1:9" hidden="1">
      <c r="A27" s="5" t="s">
        <v>28</v>
      </c>
      <c r="B27" s="103"/>
      <c r="C27" s="2">
        <v>6466</v>
      </c>
      <c r="D27" s="15">
        <v>7899</v>
      </c>
      <c r="E27" s="65"/>
      <c r="F27" s="68" t="b">
        <v>0</v>
      </c>
      <c r="G27" s="77"/>
      <c r="H27" s="50"/>
      <c r="I27" s="50"/>
    </row>
    <row r="28" spans="1:9" ht="15.75" hidden="1" thickBot="1">
      <c r="A28" s="6" t="s">
        <v>29</v>
      </c>
      <c r="B28" s="104"/>
      <c r="C28" s="7">
        <v>6825</v>
      </c>
      <c r="D28" s="17">
        <v>7839</v>
      </c>
      <c r="E28" s="66"/>
      <c r="F28" s="69" t="b">
        <v>0</v>
      </c>
      <c r="G28" s="77"/>
      <c r="H28" s="80"/>
      <c r="I28" s="78"/>
    </row>
    <row r="29" spans="1:9" ht="15.75" hidden="1" thickBot="1">
      <c r="A29" s="8" t="s">
        <v>26</v>
      </c>
      <c r="B29" s="9" t="s">
        <v>3</v>
      </c>
      <c r="C29" s="10">
        <v>8294</v>
      </c>
      <c r="D29" s="18">
        <v>9230</v>
      </c>
      <c r="E29" s="67"/>
      <c r="F29" s="68" t="b">
        <v>0</v>
      </c>
      <c r="G29" s="77"/>
      <c r="H29" s="50"/>
      <c r="I29" s="50"/>
    </row>
    <row r="30" spans="1:9" ht="15.75" hidden="1" thickBot="1">
      <c r="A30" s="46"/>
      <c r="B30" s="47"/>
      <c r="C30" s="48"/>
      <c r="D30" s="48"/>
      <c r="E30" s="11"/>
      <c r="F30" s="52"/>
      <c r="G30" s="48"/>
      <c r="H30" s="50"/>
      <c r="I30" s="50"/>
    </row>
    <row r="31" spans="1:9" ht="32.25" hidden="1" thickBot="1">
      <c r="A31" s="12" t="s">
        <v>44</v>
      </c>
      <c r="B31" s="13" t="s">
        <v>0</v>
      </c>
      <c r="C31" s="13" t="s">
        <v>36</v>
      </c>
      <c r="D31" s="13" t="s">
        <v>37</v>
      </c>
      <c r="E31" s="13" t="s">
        <v>50</v>
      </c>
      <c r="F31" s="53"/>
      <c r="G31" s="27"/>
      <c r="H31" s="27"/>
      <c r="I31" s="27"/>
    </row>
    <row r="32" spans="1:9" ht="15.75" hidden="1" thickBot="1">
      <c r="A32" s="8" t="s">
        <v>54</v>
      </c>
      <c r="B32" s="28" t="s">
        <v>45</v>
      </c>
      <c r="C32" s="9">
        <f>6550-200</f>
        <v>6350</v>
      </c>
      <c r="D32" s="29">
        <f>6550+200</f>
        <v>6750</v>
      </c>
      <c r="E32" s="67"/>
      <c r="F32" s="68" t="b">
        <v>0</v>
      </c>
      <c r="G32" s="77"/>
      <c r="H32" s="77"/>
      <c r="I32" s="77"/>
    </row>
    <row r="33" spans="1:9" ht="15.75" hidden="1" thickBot="1">
      <c r="A33" s="8" t="s">
        <v>56</v>
      </c>
      <c r="B33" s="49" t="s">
        <v>46</v>
      </c>
      <c r="C33" s="9">
        <f>7650-200</f>
        <v>7450</v>
      </c>
      <c r="D33" s="29">
        <f>7650+200</f>
        <v>7850</v>
      </c>
      <c r="E33" s="67"/>
      <c r="F33" s="69" t="b">
        <v>0</v>
      </c>
      <c r="G33" s="77"/>
      <c r="H33" s="77"/>
      <c r="I33" s="77"/>
    </row>
    <row r="34" spans="1:9" hidden="1">
      <c r="E34" s="11"/>
      <c r="F34" s="11"/>
      <c r="G34" s="11"/>
      <c r="H34" s="11"/>
      <c r="I34" s="11"/>
    </row>
    <row r="35" spans="1:9" ht="15.75" thickBot="1">
      <c r="A35" s="108" t="s">
        <v>13</v>
      </c>
      <c r="B35" s="109"/>
      <c r="C35" s="109"/>
      <c r="D35" s="109"/>
      <c r="E35" s="109"/>
      <c r="F35" s="109"/>
      <c r="G35" s="110"/>
    </row>
    <row r="36" spans="1:9">
      <c r="A36" s="37"/>
      <c r="B36" s="38"/>
      <c r="C36" s="38"/>
      <c r="D36" s="39"/>
      <c r="E36" s="105" t="s">
        <v>14</v>
      </c>
      <c r="F36" s="106"/>
      <c r="G36" s="107"/>
    </row>
    <row r="37" spans="1:9">
      <c r="A37" s="33" t="s">
        <v>11</v>
      </c>
      <c r="B37" s="30" t="s">
        <v>8</v>
      </c>
      <c r="C37" s="30" t="s">
        <v>12</v>
      </c>
      <c r="D37" s="40"/>
      <c r="E37" s="33" t="s">
        <v>15</v>
      </c>
      <c r="F37" s="30" t="s">
        <v>16</v>
      </c>
      <c r="G37" s="34" t="s">
        <v>17</v>
      </c>
    </row>
    <row r="38" spans="1:9">
      <c r="A38" s="41">
        <v>0</v>
      </c>
      <c r="B38" s="31">
        <v>499.2</v>
      </c>
      <c r="C38" s="31">
        <v>499.2</v>
      </c>
      <c r="D38" s="42" t="s">
        <v>9</v>
      </c>
      <c r="E38" s="22">
        <f t="shared" ref="E38:E53" si="4">D$10-B38</f>
        <v>6088.3</v>
      </c>
      <c r="F38" s="19">
        <f t="shared" ref="F38:F53" si="5">D$11-B38</f>
        <v>6750.8</v>
      </c>
      <c r="G38" s="23">
        <f t="shared" ref="G38:G53" si="6">D$12-B38</f>
        <v>8200.7999999999993</v>
      </c>
    </row>
    <row r="39" spans="1:9">
      <c r="A39" s="41">
        <v>1</v>
      </c>
      <c r="B39" s="31">
        <v>3494.4</v>
      </c>
      <c r="C39" s="31">
        <v>499.2</v>
      </c>
      <c r="D39" s="42" t="s">
        <v>10</v>
      </c>
      <c r="E39" s="22">
        <f t="shared" si="4"/>
        <v>3093.1</v>
      </c>
      <c r="F39" s="19">
        <f t="shared" si="5"/>
        <v>3755.6</v>
      </c>
      <c r="G39" s="23">
        <f t="shared" si="6"/>
        <v>5205.6000000000004</v>
      </c>
    </row>
    <row r="40" spans="1:9">
      <c r="A40" s="41">
        <v>2</v>
      </c>
      <c r="B40" s="31">
        <v>3993.6</v>
      </c>
      <c r="C40" s="31">
        <v>499.2</v>
      </c>
      <c r="D40" s="42" t="s">
        <v>10</v>
      </c>
      <c r="E40" s="22">
        <f t="shared" si="4"/>
        <v>2593.9</v>
      </c>
      <c r="F40" s="19">
        <f t="shared" si="5"/>
        <v>3256.4</v>
      </c>
      <c r="G40" s="23">
        <f t="shared" si="6"/>
        <v>4706.3999999999996</v>
      </c>
    </row>
    <row r="41" spans="1:9">
      <c r="A41" s="41">
        <v>3</v>
      </c>
      <c r="B41" s="31">
        <v>4492.8</v>
      </c>
      <c r="C41" s="31">
        <v>499.2</v>
      </c>
      <c r="D41" s="42" t="s">
        <v>9</v>
      </c>
      <c r="E41" s="22">
        <f t="shared" si="4"/>
        <v>2094.6999999999998</v>
      </c>
      <c r="F41" s="19">
        <f t="shared" si="5"/>
        <v>2757.2</v>
      </c>
      <c r="G41" s="23">
        <f t="shared" si="6"/>
        <v>4207.2</v>
      </c>
    </row>
    <row r="42" spans="1:9">
      <c r="A42" s="41">
        <v>4</v>
      </c>
      <c r="B42" s="31">
        <v>3993.6</v>
      </c>
      <c r="C42" s="31">
        <v>1331.2</v>
      </c>
      <c r="D42" s="42" t="s">
        <v>10</v>
      </c>
      <c r="E42" s="22">
        <f t="shared" si="4"/>
        <v>2593.9</v>
      </c>
      <c r="F42" s="19">
        <f t="shared" si="5"/>
        <v>3256.4</v>
      </c>
      <c r="G42" s="23">
        <f t="shared" si="6"/>
        <v>4706.3999999999996</v>
      </c>
    </row>
    <row r="43" spans="1:9">
      <c r="A43" s="41">
        <v>5</v>
      </c>
      <c r="B43" s="31">
        <v>6489.6</v>
      </c>
      <c r="C43" s="31">
        <v>499.2</v>
      </c>
      <c r="D43" s="42" t="s">
        <v>10</v>
      </c>
      <c r="E43" s="35">
        <f t="shared" si="4"/>
        <v>97.899999999999636</v>
      </c>
      <c r="F43" s="19">
        <f t="shared" si="5"/>
        <v>760.39999999999964</v>
      </c>
      <c r="G43" s="23">
        <f t="shared" si="6"/>
        <v>2210.3999999999996</v>
      </c>
    </row>
    <row r="44" spans="1:9">
      <c r="A44" s="41">
        <v>6</v>
      </c>
      <c r="B44" s="31">
        <v>6988.8</v>
      </c>
      <c r="C44" s="31">
        <v>499.2</v>
      </c>
      <c r="D44" s="42" t="s">
        <v>10</v>
      </c>
      <c r="E44" s="22">
        <f t="shared" si="4"/>
        <v>-401.30000000000018</v>
      </c>
      <c r="F44" s="19">
        <f t="shared" si="5"/>
        <v>261.19999999999982</v>
      </c>
      <c r="G44" s="23">
        <f t="shared" si="6"/>
        <v>1711.1999999999998</v>
      </c>
    </row>
    <row r="45" spans="1:9">
      <c r="A45" s="41">
        <v>7</v>
      </c>
      <c r="B45" s="31">
        <v>6489.6</v>
      </c>
      <c r="C45" s="31">
        <v>1081.5999999999999</v>
      </c>
      <c r="D45" s="42" t="s">
        <v>10</v>
      </c>
      <c r="E45" s="35">
        <f t="shared" si="4"/>
        <v>97.899999999999636</v>
      </c>
      <c r="F45" s="19">
        <f t="shared" si="5"/>
        <v>760.39999999999964</v>
      </c>
      <c r="G45" s="23">
        <f t="shared" si="6"/>
        <v>2210.3999999999996</v>
      </c>
    </row>
    <row r="46" spans="1:9">
      <c r="A46" s="41">
        <v>8</v>
      </c>
      <c r="B46" s="31">
        <v>7488</v>
      </c>
      <c r="C46" s="31">
        <v>499.2</v>
      </c>
      <c r="D46" s="42" t="s">
        <v>10</v>
      </c>
      <c r="E46" s="22">
        <f t="shared" si="4"/>
        <v>-900.5</v>
      </c>
      <c r="F46" s="32">
        <f t="shared" si="5"/>
        <v>-238</v>
      </c>
      <c r="G46" s="23">
        <f t="shared" si="6"/>
        <v>1212</v>
      </c>
    </row>
    <row r="47" spans="1:9">
      <c r="A47" s="41">
        <v>9</v>
      </c>
      <c r="B47" s="31">
        <v>7987.2</v>
      </c>
      <c r="C47" s="31">
        <v>499.2</v>
      </c>
      <c r="D47" s="42" t="s">
        <v>9</v>
      </c>
      <c r="E47" s="22">
        <f t="shared" si="4"/>
        <v>-1399.6999999999998</v>
      </c>
      <c r="F47" s="19">
        <f t="shared" si="5"/>
        <v>-737.19999999999982</v>
      </c>
      <c r="G47" s="23">
        <f t="shared" si="6"/>
        <v>712.80000000000018</v>
      </c>
    </row>
    <row r="48" spans="1:9">
      <c r="A48" s="41">
        <v>10</v>
      </c>
      <c r="B48" s="31">
        <v>8486.4</v>
      </c>
      <c r="C48" s="31">
        <v>499.2</v>
      </c>
      <c r="D48" s="42" t="s">
        <v>10</v>
      </c>
      <c r="E48" s="22">
        <f t="shared" si="4"/>
        <v>-1898.8999999999996</v>
      </c>
      <c r="F48" s="19">
        <f t="shared" si="5"/>
        <v>-1236.3999999999996</v>
      </c>
      <c r="G48" s="36">
        <f t="shared" si="6"/>
        <v>213.60000000000036</v>
      </c>
    </row>
    <row r="49" spans="1:7">
      <c r="A49" s="41">
        <v>11</v>
      </c>
      <c r="B49" s="31">
        <v>7987.2</v>
      </c>
      <c r="C49" s="31">
        <v>1331.2</v>
      </c>
      <c r="D49" s="42" t="s">
        <v>10</v>
      </c>
      <c r="E49" s="22">
        <f t="shared" si="4"/>
        <v>-1399.6999999999998</v>
      </c>
      <c r="F49" s="19">
        <f t="shared" si="5"/>
        <v>-737.19999999999982</v>
      </c>
      <c r="G49" s="23">
        <f t="shared" si="6"/>
        <v>712.80000000000018</v>
      </c>
    </row>
    <row r="50" spans="1:7">
      <c r="A50" s="41">
        <v>12</v>
      </c>
      <c r="B50" s="31">
        <v>8985.6</v>
      </c>
      <c r="C50" s="31">
        <v>499.2</v>
      </c>
      <c r="D50" s="42" t="s">
        <v>10</v>
      </c>
      <c r="E50" s="22">
        <f t="shared" si="4"/>
        <v>-2398.1000000000004</v>
      </c>
      <c r="F50" s="19">
        <f t="shared" si="5"/>
        <v>-1735.6000000000004</v>
      </c>
      <c r="G50" s="23">
        <f t="shared" si="6"/>
        <v>-285.60000000000036</v>
      </c>
    </row>
    <row r="51" spans="1:7">
      <c r="A51" s="41">
        <v>13</v>
      </c>
      <c r="B51" s="31">
        <v>9484.7999999999993</v>
      </c>
      <c r="C51" s="31">
        <v>499.2</v>
      </c>
      <c r="D51" s="42" t="s">
        <v>10</v>
      </c>
      <c r="E51" s="22">
        <f t="shared" si="4"/>
        <v>-2897.2999999999993</v>
      </c>
      <c r="F51" s="19">
        <f t="shared" si="5"/>
        <v>-2234.7999999999993</v>
      </c>
      <c r="G51" s="23">
        <f t="shared" si="6"/>
        <v>-784.79999999999927</v>
      </c>
    </row>
    <row r="52" spans="1:7">
      <c r="A52" s="41">
        <v>14</v>
      </c>
      <c r="B52" s="31">
        <v>9984</v>
      </c>
      <c r="C52" s="31">
        <v>499.2</v>
      </c>
      <c r="D52" s="42" t="s">
        <v>10</v>
      </c>
      <c r="E52" s="22">
        <f t="shared" si="4"/>
        <v>-3396.5</v>
      </c>
      <c r="F52" s="19">
        <f t="shared" si="5"/>
        <v>-2734</v>
      </c>
      <c r="G52" s="23">
        <f t="shared" si="6"/>
        <v>-1284</v>
      </c>
    </row>
    <row r="53" spans="1:7" ht="15.75" thickBot="1">
      <c r="A53" s="43">
        <v>15</v>
      </c>
      <c r="B53" s="44">
        <v>9484.7999999999993</v>
      </c>
      <c r="C53" s="44">
        <v>1354.97</v>
      </c>
      <c r="D53" s="45" t="s">
        <v>10</v>
      </c>
      <c r="E53" s="24">
        <f t="shared" si="4"/>
        <v>-2897.2999999999993</v>
      </c>
      <c r="F53" s="25">
        <f t="shared" si="5"/>
        <v>-2234.7999999999993</v>
      </c>
      <c r="G53" s="26">
        <f t="shared" si="6"/>
        <v>-784.79999999999927</v>
      </c>
    </row>
    <row r="54" spans="1:7">
      <c r="G54" s="1"/>
    </row>
  </sheetData>
  <mergeCells count="8">
    <mergeCell ref="B3:E3"/>
    <mergeCell ref="B5:E5"/>
    <mergeCell ref="B7:E7"/>
    <mergeCell ref="B15:B18"/>
    <mergeCell ref="B19:B20"/>
    <mergeCell ref="B25:B28"/>
    <mergeCell ref="E36:G36"/>
    <mergeCell ref="A35:G35"/>
  </mergeCells>
  <pageMargins left="0.7" right="0.7" top="0.75" bottom="0.75" header="0.3" footer="0.3"/>
  <pageSetup orientation="portrait" horizontalDpi="4294967293" r:id="rId1"/>
  <legacyDrawing r:id="rId2"/>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N47"/>
  <sheetViews>
    <sheetView zoomScaleNormal="100" workbookViewId="0">
      <selection activeCell="H2" sqref="H2"/>
    </sheetView>
  </sheetViews>
  <sheetFormatPr defaultRowHeight="15"/>
  <cols>
    <col min="1" max="1" width="16.85546875" bestFit="1" customWidth="1"/>
    <col min="4" max="4" width="13.42578125" customWidth="1"/>
  </cols>
  <sheetData>
    <row r="1" spans="1:14">
      <c r="A1" t="s">
        <v>88</v>
      </c>
      <c r="D1" t="s">
        <v>91</v>
      </c>
      <c r="G1" t="s">
        <v>19</v>
      </c>
      <c r="J1" t="s">
        <v>23</v>
      </c>
      <c r="M1" t="s">
        <v>25</v>
      </c>
    </row>
    <row r="2" spans="1:14">
      <c r="A2">
        <f>'Input Data'!B2</f>
        <v>6289.6</v>
      </c>
      <c r="B2">
        <v>0</v>
      </c>
      <c r="D2" t="str">
        <f>'Input Data'!B3</f>
        <v>Uses instead 4a band:</v>
      </c>
      <c r="E2">
        <v>0</v>
      </c>
      <c r="G2">
        <f>'Input Data'!C15</f>
        <v>6240</v>
      </c>
      <c r="H2">
        <v>0</v>
      </c>
      <c r="J2">
        <f>'Input Data'!C19</f>
        <v>6910</v>
      </c>
      <c r="K2">
        <v>0</v>
      </c>
      <c r="M2">
        <f>'Input Data'!C21</f>
        <v>8050</v>
      </c>
      <c r="N2">
        <v>0</v>
      </c>
    </row>
    <row r="3" spans="1:14">
      <c r="A3">
        <f>'Input Data'!B2</f>
        <v>6289.6</v>
      </c>
      <c r="B3">
        <v>1.2</v>
      </c>
      <c r="D3" t="str">
        <f>D2</f>
        <v>Uses instead 4a band:</v>
      </c>
      <c r="E3">
        <v>1.2</v>
      </c>
      <c r="G3">
        <f>'Input Data'!C15</f>
        <v>6240</v>
      </c>
      <c r="H3">
        <f>0.5*'Input Data'!$F$15</f>
        <v>0.5</v>
      </c>
      <c r="J3">
        <f>'Input Data'!C19</f>
        <v>6910</v>
      </c>
      <c r="K3">
        <f>0.5*'Input Data'!$F$19</f>
        <v>0.5</v>
      </c>
      <c r="M3">
        <f>'Input Data'!C21</f>
        <v>8050</v>
      </c>
      <c r="N3">
        <f>0.5*'Input Data'!$F$21</f>
        <v>0.5</v>
      </c>
    </row>
    <row r="4" spans="1:14">
      <c r="A4">
        <f>'Input Data'!C2</f>
        <v>6689.6</v>
      </c>
      <c r="B4">
        <v>1.2</v>
      </c>
      <c r="D4">
        <f>'Input Data'!C3</f>
        <v>0</v>
      </c>
      <c r="E4">
        <v>1.2</v>
      </c>
      <c r="G4">
        <f>'Input Data'!D15</f>
        <v>6880</v>
      </c>
      <c r="H4">
        <f>0.5*'Input Data'!$F$15</f>
        <v>0.5</v>
      </c>
      <c r="J4">
        <f>'Input Data'!D19</f>
        <v>7420</v>
      </c>
      <c r="K4">
        <f>0.5*'Input Data'!$F$19</f>
        <v>0.5</v>
      </c>
      <c r="M4">
        <f>'Input Data'!D21</f>
        <v>8570</v>
      </c>
      <c r="N4">
        <f>0.5*'Input Data'!$F$21</f>
        <v>0.5</v>
      </c>
    </row>
    <row r="5" spans="1:14">
      <c r="A5">
        <f>'Input Data'!C2</f>
        <v>6689.6</v>
      </c>
      <c r="B5">
        <v>0</v>
      </c>
      <c r="D5">
        <f>D4</f>
        <v>0</v>
      </c>
      <c r="E5">
        <v>0</v>
      </c>
      <c r="G5">
        <f>'Input Data'!D15</f>
        <v>6880</v>
      </c>
      <c r="H5">
        <v>0</v>
      </c>
      <c r="J5">
        <f>'Input Data'!D19</f>
        <v>7420</v>
      </c>
      <c r="K5">
        <v>0</v>
      </c>
      <c r="M5">
        <f>'Input Data'!D21</f>
        <v>8570</v>
      </c>
      <c r="N5">
        <v>0</v>
      </c>
    </row>
    <row r="7" spans="1:14">
      <c r="A7" t="s">
        <v>89</v>
      </c>
      <c r="D7" t="s">
        <v>92</v>
      </c>
      <c r="G7" t="s">
        <v>20</v>
      </c>
      <c r="J7" t="s">
        <v>24</v>
      </c>
      <c r="M7" t="s">
        <v>43</v>
      </c>
    </row>
    <row r="8" spans="1:14">
      <c r="A8">
        <f>'Input Data'!B4</f>
        <v>7288</v>
      </c>
      <c r="B8">
        <v>0</v>
      </c>
      <c r="D8" t="str">
        <f>'Input Data'!B5</f>
        <v>Additionally spans 4a band:</v>
      </c>
      <c r="E8">
        <v>0</v>
      </c>
      <c r="G8">
        <f>'Input Data'!C16</f>
        <v>6190</v>
      </c>
      <c r="H8">
        <v>0</v>
      </c>
      <c r="J8">
        <f>'Input Data'!C20</f>
        <v>6995</v>
      </c>
      <c r="K8">
        <v>0</v>
      </c>
      <c r="M8">
        <f>'Input Data'!C29</f>
        <v>8294</v>
      </c>
      <c r="N8">
        <v>0</v>
      </c>
    </row>
    <row r="9" spans="1:14">
      <c r="A9">
        <f>'Input Data'!B4</f>
        <v>7288</v>
      </c>
      <c r="B9">
        <v>1.2</v>
      </c>
      <c r="D9" t="str">
        <f>D8</f>
        <v>Additionally spans 4a band:</v>
      </c>
      <c r="E9">
        <v>1.2</v>
      </c>
      <c r="G9">
        <f>'Input Data'!C16</f>
        <v>6190</v>
      </c>
      <c r="H9">
        <f>0.55*'Input Data'!$F$16</f>
        <v>0.55000000000000004</v>
      </c>
      <c r="J9">
        <f>'Input Data'!C20</f>
        <v>6995</v>
      </c>
      <c r="K9">
        <f>0.55*'Input Data'!$F$20</f>
        <v>0.55000000000000004</v>
      </c>
      <c r="M9">
        <f>'Input Data'!C29</f>
        <v>8294</v>
      </c>
      <c r="N9">
        <f>0.55*'Input Data'!$F$29</f>
        <v>0</v>
      </c>
    </row>
    <row r="10" spans="1:14">
      <c r="A10">
        <f>'Input Data'!C4</f>
        <v>7688</v>
      </c>
      <c r="B10">
        <v>1.2</v>
      </c>
      <c r="D10">
        <f>'Input Data'!C5</f>
        <v>0</v>
      </c>
      <c r="E10">
        <v>1.2</v>
      </c>
      <c r="G10">
        <f>'Input Data'!D16</f>
        <v>7100</v>
      </c>
      <c r="H10">
        <f>0.55*'Input Data'!$F$16</f>
        <v>0.55000000000000004</v>
      </c>
      <c r="J10">
        <f>'Input Data'!D20</f>
        <v>7515</v>
      </c>
      <c r="K10">
        <f>0.55*'Input Data'!$F$20</f>
        <v>0.55000000000000004</v>
      </c>
      <c r="M10">
        <f>'Input Data'!D29</f>
        <v>9230</v>
      </c>
      <c r="N10">
        <f>0.55*'Input Data'!$F$29</f>
        <v>0</v>
      </c>
    </row>
    <row r="11" spans="1:14">
      <c r="A11">
        <f>'Input Data'!C4</f>
        <v>7688</v>
      </c>
      <c r="B11">
        <v>0</v>
      </c>
      <c r="D11">
        <f>D10</f>
        <v>0</v>
      </c>
      <c r="E11">
        <v>0</v>
      </c>
      <c r="G11">
        <f>'Input Data'!D16</f>
        <v>7100</v>
      </c>
      <c r="H11">
        <v>0</v>
      </c>
      <c r="J11">
        <f>'Input Data'!D20</f>
        <v>7515</v>
      </c>
      <c r="K11">
        <v>0</v>
      </c>
      <c r="M11">
        <f>'Input Data'!D29</f>
        <v>9230</v>
      </c>
      <c r="N11">
        <v>0</v>
      </c>
    </row>
    <row r="13" spans="1:14">
      <c r="A13" t="s">
        <v>90</v>
      </c>
      <c r="D13" t="s">
        <v>93</v>
      </c>
      <c r="G13" t="s">
        <v>21</v>
      </c>
      <c r="J13" t="s">
        <v>39</v>
      </c>
      <c r="M13" t="s">
        <v>55</v>
      </c>
    </row>
    <row r="14" spans="1:14">
      <c r="A14">
        <f>'Input Data'!B6</f>
        <v>8785.6</v>
      </c>
      <c r="B14">
        <v>0</v>
      </c>
      <c r="D14" t="str">
        <f>'Input Data'!B7</f>
        <v>Additionally spans 4a band:</v>
      </c>
      <c r="E14">
        <v>0</v>
      </c>
      <c r="G14">
        <f>'Input Data'!C17</f>
        <v>6270</v>
      </c>
      <c r="H14">
        <v>0</v>
      </c>
      <c r="J14">
        <f>'Input Data'!C25</f>
        <v>6512</v>
      </c>
      <c r="K14">
        <v>0</v>
      </c>
      <c r="M14">
        <f>'Input Data'!C33</f>
        <v>7450</v>
      </c>
      <c r="N14">
        <v>0</v>
      </c>
    </row>
    <row r="15" spans="1:14">
      <c r="A15">
        <f>'Input Data'!B6</f>
        <v>8785.6</v>
      </c>
      <c r="B15">
        <v>1.2</v>
      </c>
      <c r="D15" t="str">
        <f>D14</f>
        <v>Additionally spans 4a band:</v>
      </c>
      <c r="E15">
        <v>1.2</v>
      </c>
      <c r="G15">
        <f>'Input Data'!C17</f>
        <v>6270</v>
      </c>
      <c r="H15">
        <f>0.6*'Input Data'!$F$17</f>
        <v>0.6</v>
      </c>
      <c r="J15">
        <f>'Input Data'!C25</f>
        <v>6512</v>
      </c>
      <c r="K15">
        <f>0.6*'Input Data'!$F$25</f>
        <v>0</v>
      </c>
      <c r="M15">
        <f>'Input Data'!C33</f>
        <v>7450</v>
      </c>
      <c r="N15">
        <f>0.5*'Input Data'!$F$33</f>
        <v>0</v>
      </c>
    </row>
    <row r="16" spans="1:14">
      <c r="A16">
        <f>'Input Data'!C6</f>
        <v>9185.6</v>
      </c>
      <c r="B16">
        <v>1.2</v>
      </c>
      <c r="D16">
        <f>'Input Data'!C7</f>
        <v>0</v>
      </c>
      <c r="E16">
        <v>1.2</v>
      </c>
      <c r="G16">
        <f>'Input Data'!D17</f>
        <v>7140</v>
      </c>
      <c r="H16">
        <f>0.6*'Input Data'!$F$17</f>
        <v>0.6</v>
      </c>
      <c r="J16">
        <f>'Input Data'!D25</f>
        <v>7678</v>
      </c>
      <c r="K16">
        <f>0.6*'Input Data'!$F$25</f>
        <v>0</v>
      </c>
      <c r="M16">
        <f>'Input Data'!D33</f>
        <v>7850</v>
      </c>
      <c r="N16">
        <f>0.5*'Input Data'!$F$33</f>
        <v>0</v>
      </c>
    </row>
    <row r="17" spans="1:14">
      <c r="A17">
        <f>'Input Data'!C6</f>
        <v>9185.6</v>
      </c>
      <c r="B17">
        <v>0</v>
      </c>
      <c r="D17">
        <f>D16</f>
        <v>0</v>
      </c>
      <c r="E17">
        <v>0</v>
      </c>
      <c r="G17">
        <f>'Input Data'!D17</f>
        <v>7140</v>
      </c>
      <c r="H17">
        <v>0</v>
      </c>
      <c r="J17">
        <f>'Input Data'!D25</f>
        <v>7678</v>
      </c>
      <c r="K17">
        <v>0</v>
      </c>
      <c r="M17">
        <f>'Input Data'!D33</f>
        <v>7850</v>
      </c>
      <c r="N17">
        <v>0</v>
      </c>
    </row>
    <row r="19" spans="1:14">
      <c r="A19" t="s">
        <v>47</v>
      </c>
      <c r="G19" t="s">
        <v>22</v>
      </c>
      <c r="J19" t="s">
        <v>40</v>
      </c>
    </row>
    <row r="20" spans="1:14">
      <c r="A20">
        <f>'Input Data'!B10</f>
        <v>5925</v>
      </c>
      <c r="B20">
        <v>0</v>
      </c>
      <c r="G20">
        <f>'Input Data'!C18</f>
        <v>6180</v>
      </c>
      <c r="H20">
        <v>0</v>
      </c>
      <c r="J20">
        <f>'Input Data'!C26</f>
        <v>6272</v>
      </c>
      <c r="K20">
        <v>0</v>
      </c>
    </row>
    <row r="21" spans="1:14">
      <c r="A21">
        <f>'Input Data'!B10</f>
        <v>5925</v>
      </c>
      <c r="B21">
        <v>1.4</v>
      </c>
      <c r="G21">
        <f>'Input Data'!C18</f>
        <v>6180</v>
      </c>
      <c r="H21">
        <f>0.65*'Input Data'!$F$18</f>
        <v>0.65</v>
      </c>
      <c r="J21">
        <f>'Input Data'!C26</f>
        <v>6272</v>
      </c>
      <c r="K21">
        <f>0.65*'Input Data'!$F$26</f>
        <v>0</v>
      </c>
    </row>
    <row r="22" spans="1:14">
      <c r="A22">
        <f>'Input Data'!C10</f>
        <v>7250</v>
      </c>
      <c r="B22">
        <v>1.4</v>
      </c>
      <c r="G22">
        <f>'Input Data'!D18</f>
        <v>7175</v>
      </c>
      <c r="H22">
        <f>0.65*'Input Data'!$F$18</f>
        <v>0.65</v>
      </c>
      <c r="J22">
        <f>'Input Data'!D26</f>
        <v>8023</v>
      </c>
      <c r="K22">
        <f>0.65*'Input Data'!$F$26</f>
        <v>0</v>
      </c>
    </row>
    <row r="23" spans="1:14">
      <c r="A23">
        <f>'Input Data'!C10</f>
        <v>7250</v>
      </c>
      <c r="B23">
        <v>0</v>
      </c>
      <c r="G23">
        <f>'Input Data'!D18</f>
        <v>7175</v>
      </c>
      <c r="H23">
        <v>0</v>
      </c>
      <c r="J23">
        <f>'Input Data'!D26</f>
        <v>8023</v>
      </c>
      <c r="K23">
        <v>0</v>
      </c>
    </row>
    <row r="25" spans="1:14">
      <c r="A25" t="s">
        <v>48</v>
      </c>
      <c r="G25" t="s">
        <v>38</v>
      </c>
      <c r="J25" t="s">
        <v>41</v>
      </c>
    </row>
    <row r="26" spans="1:14">
      <c r="A26">
        <f>'Input Data'!B11</f>
        <v>6000</v>
      </c>
      <c r="B26">
        <v>0</v>
      </c>
      <c r="G26">
        <f>'Input Data'!C24</f>
        <v>6115</v>
      </c>
      <c r="H26">
        <v>0</v>
      </c>
      <c r="J26">
        <f>'Input Data'!C27</f>
        <v>6466</v>
      </c>
      <c r="K26">
        <v>0</v>
      </c>
    </row>
    <row r="27" spans="1:14">
      <c r="A27">
        <f>'Input Data'!B11</f>
        <v>6000</v>
      </c>
      <c r="B27">
        <v>1.4</v>
      </c>
      <c r="G27">
        <f>'Input Data'!C24</f>
        <v>6115</v>
      </c>
      <c r="H27">
        <f>0.7*'Input Data'!$F$24</f>
        <v>0</v>
      </c>
      <c r="J27">
        <f>'Input Data'!C27</f>
        <v>6466</v>
      </c>
      <c r="K27">
        <f>0.7*'Input Data'!$F$27</f>
        <v>0</v>
      </c>
    </row>
    <row r="28" spans="1:14">
      <c r="A28">
        <f>'Input Data'!C11</f>
        <v>8500</v>
      </c>
      <c r="B28">
        <v>1.4</v>
      </c>
      <c r="G28">
        <f>'Input Data'!D24</f>
        <v>6995</v>
      </c>
      <c r="H28">
        <f>0.7*'Input Data'!$F$24</f>
        <v>0</v>
      </c>
      <c r="J28">
        <f>'Input Data'!D27</f>
        <v>7899</v>
      </c>
      <c r="K28">
        <f>0.7*'Input Data'!$F$27</f>
        <v>0</v>
      </c>
    </row>
    <row r="29" spans="1:14">
      <c r="A29">
        <f>'Input Data'!C11</f>
        <v>8500</v>
      </c>
      <c r="B29">
        <v>0</v>
      </c>
      <c r="G29">
        <f>'Input Data'!D24</f>
        <v>6995</v>
      </c>
      <c r="H29">
        <v>0</v>
      </c>
      <c r="J29">
        <f>'Input Data'!D27</f>
        <v>7899</v>
      </c>
      <c r="K29">
        <v>0</v>
      </c>
    </row>
    <row r="31" spans="1:14">
      <c r="A31" t="s">
        <v>49</v>
      </c>
      <c r="G31" t="s">
        <v>53</v>
      </c>
      <c r="J31" t="s">
        <v>42</v>
      </c>
    </row>
    <row r="32" spans="1:14">
      <c r="A32">
        <f>'Input Data'!B12</f>
        <v>7200</v>
      </c>
      <c r="B32">
        <v>0</v>
      </c>
      <c r="G32">
        <f>'Input Data'!C32</f>
        <v>6350</v>
      </c>
      <c r="H32">
        <v>0</v>
      </c>
      <c r="J32">
        <f>'Input Data'!C28</f>
        <v>6825</v>
      </c>
      <c r="K32">
        <v>0</v>
      </c>
    </row>
    <row r="33" spans="1:11">
      <c r="A33">
        <f>'Input Data'!B12</f>
        <v>7200</v>
      </c>
      <c r="B33">
        <v>1.4</v>
      </c>
      <c r="G33">
        <f>'Input Data'!C32</f>
        <v>6350</v>
      </c>
      <c r="H33">
        <f>0.75*'Input Data'!$F$32</f>
        <v>0</v>
      </c>
      <c r="J33">
        <f>'Input Data'!C28</f>
        <v>6825</v>
      </c>
      <c r="K33">
        <f>0.75*'Input Data'!$F$28</f>
        <v>0</v>
      </c>
    </row>
    <row r="34" spans="1:11">
      <c r="A34">
        <f>'Input Data'!C12</f>
        <v>10200</v>
      </c>
      <c r="B34">
        <v>1.4</v>
      </c>
      <c r="G34">
        <f>'Input Data'!D32</f>
        <v>6750</v>
      </c>
      <c r="H34">
        <f>0.75*'Input Data'!$F$32</f>
        <v>0</v>
      </c>
      <c r="J34">
        <f>'Input Data'!D28</f>
        <v>7839</v>
      </c>
      <c r="K34">
        <f>0.75*'Input Data'!$F$28</f>
        <v>0</v>
      </c>
    </row>
    <row r="35" spans="1:11">
      <c r="A35">
        <f>'Input Data'!C12</f>
        <v>10200</v>
      </c>
      <c r="B35">
        <v>0</v>
      </c>
      <c r="G35">
        <f>'Input Data'!D32</f>
        <v>6750</v>
      </c>
      <c r="H35">
        <v>0</v>
      </c>
      <c r="J35">
        <f>'Input Data'!D28</f>
        <v>7839</v>
      </c>
      <c r="K35">
        <v>0</v>
      </c>
    </row>
    <row r="37" spans="1:11">
      <c r="A37" t="s">
        <v>94</v>
      </c>
      <c r="J37" t="s">
        <v>51</v>
      </c>
    </row>
    <row r="38" spans="1:11">
      <c r="A38">
        <f>'Input Data'!B47</f>
        <v>7987.2</v>
      </c>
      <c r="B38">
        <v>0</v>
      </c>
      <c r="J38">
        <f>'Input Data'!C32</f>
        <v>6350</v>
      </c>
      <c r="K38">
        <v>0</v>
      </c>
    </row>
    <row r="39" spans="1:11">
      <c r="A39">
        <f>A38</f>
        <v>7987.2</v>
      </c>
      <c r="B39">
        <v>1.4</v>
      </c>
      <c r="J39">
        <f>'Input Data'!C32</f>
        <v>6350</v>
      </c>
      <c r="K39">
        <f>0.5*'Input Data'!$F$32</f>
        <v>0</v>
      </c>
    </row>
    <row r="40" spans="1:11">
      <c r="J40">
        <f>'Input Data'!D32</f>
        <v>6750</v>
      </c>
      <c r="K40">
        <f>0.5*'Input Data'!$F$32</f>
        <v>0</v>
      </c>
    </row>
    <row r="41" spans="1:11">
      <c r="J41">
        <f>'Input Data'!D32</f>
        <v>6750</v>
      </c>
      <c r="K41">
        <v>0</v>
      </c>
    </row>
    <row r="43" spans="1:11">
      <c r="J43" t="s">
        <v>52</v>
      </c>
    </row>
    <row r="44" spans="1:11">
      <c r="J44">
        <f>'Input Data'!C33</f>
        <v>7450</v>
      </c>
      <c r="K44">
        <v>0</v>
      </c>
    </row>
    <row r="45" spans="1:11">
      <c r="J45">
        <f>'Input Data'!C33</f>
        <v>7450</v>
      </c>
      <c r="K45">
        <f>0.5*'Input Data'!$F$33</f>
        <v>0</v>
      </c>
    </row>
    <row r="46" spans="1:11">
      <c r="J46">
        <f>'Input Data'!D33</f>
        <v>7850</v>
      </c>
      <c r="K46">
        <f>0.5*'Input Data'!$F$33</f>
        <v>0</v>
      </c>
    </row>
    <row r="47" spans="1:11">
      <c r="J47">
        <f>'Input Data'!D33</f>
        <v>7850</v>
      </c>
      <c r="K47">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Z31"/>
  <sheetViews>
    <sheetView workbookViewId="0">
      <selection activeCell="J8" sqref="J8"/>
    </sheetView>
  </sheetViews>
  <sheetFormatPr defaultRowHeight="15"/>
  <cols>
    <col min="1" max="2" width="9.140625" customWidth="1"/>
    <col min="6" max="6" width="2.7109375" customWidth="1"/>
    <col min="9" max="9" width="2.7109375" customWidth="1"/>
    <col min="12" max="12" width="2.7109375" customWidth="1"/>
    <col min="15" max="15" width="2.7109375" customWidth="1"/>
    <col min="18" max="18" width="2.7109375" customWidth="1"/>
    <col min="21" max="21" width="2.7109375" customWidth="1"/>
    <col min="24" max="24" width="2.5703125" customWidth="1"/>
  </cols>
  <sheetData>
    <row r="1" spans="1:26">
      <c r="A1" t="str">
        <f>'Plot Data'!A19</f>
        <v>US Regs</v>
      </c>
      <c r="B1" s="72"/>
      <c r="D1" t="s">
        <v>95</v>
      </c>
      <c r="G1" t="str">
        <f>CONCATENATE("4a Band ",'Input Data'!F2)</f>
        <v>4a Band 5</v>
      </c>
      <c r="J1" t="str">
        <f>CONCATENATE("4a Band ",'Input Data'!F3)</f>
        <v>4a Band 7</v>
      </c>
      <c r="M1" t="str">
        <f>CONCATENATE("4a Band ",'Input Data'!F4)</f>
        <v>4a Band 8</v>
      </c>
      <c r="P1" t="str">
        <f>CONCATENATE("4a Band ",'Input Data'!F5)</f>
        <v>4a Band 6</v>
      </c>
      <c r="S1" t="str">
        <f>CONCATENATE("4a Band ",'Input Data'!F6)</f>
        <v>4a Band 12</v>
      </c>
      <c r="V1" t="str">
        <f>CONCATENATE("4a Band ",'Input Data'!F7)</f>
        <v>4a Band 10</v>
      </c>
      <c r="Y1" t="str">
        <f>CONCATENATE("4a Band ",'Input Data'!A47)</f>
        <v>4a Band 9</v>
      </c>
    </row>
    <row r="2" spans="1:26">
      <c r="A2">
        <v>0</v>
      </c>
      <c r="B2" s="72">
        <f>B3</f>
        <v>-10</v>
      </c>
      <c r="D2">
        <v>-5000</v>
      </c>
      <c r="E2">
        <v>-18</v>
      </c>
      <c r="G2">
        <f>$D2+'Input Data'!G$2</f>
        <v>1489.6000000000004</v>
      </c>
      <c r="H2">
        <f>$E2</f>
        <v>-18</v>
      </c>
      <c r="J2">
        <f>$D2+'Input Data'!G$3</f>
        <v>1489.6000000000004</v>
      </c>
      <c r="K2">
        <f>$E2</f>
        <v>-18</v>
      </c>
      <c r="M2">
        <f>$D2+'Input Data'!G$4</f>
        <v>2488</v>
      </c>
      <c r="N2">
        <f>$E2</f>
        <v>-18</v>
      </c>
      <c r="P2">
        <f>$D2+'Input Data'!G$5</f>
        <v>1988.8000000000002</v>
      </c>
      <c r="Q2">
        <f>$E2</f>
        <v>-18</v>
      </c>
      <c r="S2">
        <f>$D2+'Input Data'!G$6</f>
        <v>3985.6000000000004</v>
      </c>
      <c r="T2">
        <f>$E2</f>
        <v>-18</v>
      </c>
      <c r="V2">
        <f>$D2+'Input Data'!G$7</f>
        <v>3486.3999999999996</v>
      </c>
      <c r="W2">
        <f>$E2</f>
        <v>-18</v>
      </c>
      <c r="Y2">
        <f>$D2+'Input Data'!B$47</f>
        <v>2987.2</v>
      </c>
      <c r="Z2">
        <f>$E2</f>
        <v>-18</v>
      </c>
    </row>
    <row r="3" spans="1:26">
      <c r="A3">
        <f>'Plot Data'!A20</f>
        <v>5925</v>
      </c>
      <c r="B3" s="73">
        <f>Notes!C15</f>
        <v>-10</v>
      </c>
      <c r="D3">
        <v>-400</v>
      </c>
      <c r="E3">
        <v>-18</v>
      </c>
      <c r="G3">
        <f>$D3+'Input Data'!G$2</f>
        <v>6089.6</v>
      </c>
      <c r="H3">
        <f t="shared" ref="H3:H11" si="0">$E3</f>
        <v>-18</v>
      </c>
      <c r="J3">
        <f>-869.6+'Input Data'!G$3</f>
        <v>5620</v>
      </c>
      <c r="K3">
        <f t="shared" ref="K3:K11" si="1">$E3</f>
        <v>-18</v>
      </c>
      <c r="M3">
        <f>$D3+'Input Data'!G$4</f>
        <v>7088</v>
      </c>
      <c r="N3">
        <f t="shared" ref="N3:N11" si="2">$E3</f>
        <v>-18</v>
      </c>
      <c r="P3">
        <f>$D3+'Input Data'!G$5</f>
        <v>6588.8</v>
      </c>
      <c r="Q3">
        <f t="shared" ref="Q3:Q11" si="3">$E3</f>
        <v>-18</v>
      </c>
      <c r="S3">
        <f>$D3+'Input Data'!G$6</f>
        <v>8585.6</v>
      </c>
      <c r="T3">
        <f t="shared" ref="T3:T11" si="4">$E3</f>
        <v>-18</v>
      </c>
      <c r="V3">
        <f>$D3+'Input Data'!G$7</f>
        <v>8086.4</v>
      </c>
      <c r="W3">
        <f t="shared" ref="W3:W11" si="5">$E3</f>
        <v>-18</v>
      </c>
      <c r="Y3">
        <f>$D3+'Input Data'!B$47</f>
        <v>7587.2</v>
      </c>
      <c r="Z3">
        <f t="shared" ref="Z3:Z11" si="6">$E3</f>
        <v>-18</v>
      </c>
    </row>
    <row r="4" spans="1:26">
      <c r="A4">
        <f>'Plot Data'!A21</f>
        <v>5925</v>
      </c>
      <c r="B4" s="74">
        <v>0</v>
      </c>
      <c r="D4">
        <v>-400</v>
      </c>
      <c r="E4">
        <v>-10</v>
      </c>
      <c r="G4">
        <f>$D4+'Input Data'!G$2</f>
        <v>6089.6</v>
      </c>
      <c r="H4">
        <f t="shared" si="0"/>
        <v>-10</v>
      </c>
      <c r="J4">
        <f>-869.6+'Input Data'!G$3</f>
        <v>5620</v>
      </c>
      <c r="K4">
        <f t="shared" si="1"/>
        <v>-10</v>
      </c>
      <c r="M4">
        <f>$D4+'Input Data'!G$4</f>
        <v>7088</v>
      </c>
      <c r="N4">
        <f t="shared" si="2"/>
        <v>-10</v>
      </c>
      <c r="P4">
        <f>$D4+'Input Data'!G$5</f>
        <v>6588.8</v>
      </c>
      <c r="Q4">
        <f t="shared" si="3"/>
        <v>-10</v>
      </c>
      <c r="S4">
        <f>$D4+'Input Data'!G$6</f>
        <v>8585.6</v>
      </c>
      <c r="T4">
        <f t="shared" si="4"/>
        <v>-10</v>
      </c>
      <c r="V4">
        <f>$D4+'Input Data'!G$7</f>
        <v>8086.4</v>
      </c>
      <c r="W4">
        <f t="shared" si="5"/>
        <v>-10</v>
      </c>
      <c r="Y4">
        <f>$D4+'Input Data'!B$47</f>
        <v>7587.2</v>
      </c>
      <c r="Z4">
        <f t="shared" si="6"/>
        <v>-10</v>
      </c>
    </row>
    <row r="5" spans="1:26">
      <c r="A5">
        <f>'Plot Data'!A22</f>
        <v>7250</v>
      </c>
      <c r="B5" s="74">
        <v>0</v>
      </c>
      <c r="D5">
        <v>-325</v>
      </c>
      <c r="E5">
        <v>-10</v>
      </c>
      <c r="G5">
        <f>$D5+'Input Data'!G$2</f>
        <v>6164.6</v>
      </c>
      <c r="H5">
        <f t="shared" si="0"/>
        <v>-10</v>
      </c>
      <c r="J5">
        <f>-706.5+'Input Data'!G$3</f>
        <v>5783.1</v>
      </c>
      <c r="K5">
        <f t="shared" si="1"/>
        <v>-10</v>
      </c>
      <c r="M5">
        <f>$D5+'Input Data'!G$4</f>
        <v>7163</v>
      </c>
      <c r="N5">
        <f t="shared" si="2"/>
        <v>-10</v>
      </c>
      <c r="P5">
        <f>$D5+'Input Data'!G$5</f>
        <v>6663.8</v>
      </c>
      <c r="Q5">
        <f t="shared" si="3"/>
        <v>-10</v>
      </c>
      <c r="S5">
        <f>$D5+'Input Data'!G$6</f>
        <v>8660.6</v>
      </c>
      <c r="T5">
        <f t="shared" si="4"/>
        <v>-10</v>
      </c>
      <c r="V5">
        <f>$D5+'Input Data'!G$7</f>
        <v>8161.4</v>
      </c>
      <c r="W5">
        <f t="shared" si="5"/>
        <v>-10</v>
      </c>
      <c r="Y5">
        <f>$D5+'Input Data'!B$47</f>
        <v>7662.2</v>
      </c>
      <c r="Z5">
        <f t="shared" si="6"/>
        <v>-10</v>
      </c>
    </row>
    <row r="6" spans="1:26">
      <c r="A6">
        <f>'Plot Data'!A23</f>
        <v>7250</v>
      </c>
      <c r="B6" s="73">
        <f>Notes!D15</f>
        <v>-10</v>
      </c>
      <c r="D6">
        <v>-325</v>
      </c>
      <c r="E6">
        <v>0</v>
      </c>
      <c r="G6">
        <f>$D6+'Input Data'!G$2</f>
        <v>6164.6</v>
      </c>
      <c r="H6">
        <f t="shared" si="0"/>
        <v>0</v>
      </c>
      <c r="J6">
        <f>-706.5+'Input Data'!G$3</f>
        <v>5783.1</v>
      </c>
      <c r="K6">
        <f t="shared" si="1"/>
        <v>0</v>
      </c>
      <c r="M6">
        <f>$D6+'Input Data'!G$4</f>
        <v>7163</v>
      </c>
      <c r="N6">
        <f t="shared" si="2"/>
        <v>0</v>
      </c>
      <c r="P6">
        <f>$D6+'Input Data'!G$5</f>
        <v>6663.8</v>
      </c>
      <c r="Q6">
        <f t="shared" si="3"/>
        <v>0</v>
      </c>
      <c r="S6">
        <f>$D6+'Input Data'!G$6</f>
        <v>8660.6</v>
      </c>
      <c r="T6">
        <f t="shared" si="4"/>
        <v>0</v>
      </c>
      <c r="V6">
        <f>$D6+'Input Data'!G$7</f>
        <v>8161.4</v>
      </c>
      <c r="W6">
        <f t="shared" si="5"/>
        <v>0</v>
      </c>
      <c r="Y6">
        <f>$D6+'Input Data'!B$47</f>
        <v>7662.2</v>
      </c>
      <c r="Z6">
        <f t="shared" si="6"/>
        <v>0</v>
      </c>
    </row>
    <row r="7" spans="1:26">
      <c r="A7">
        <v>12000</v>
      </c>
      <c r="B7" s="72">
        <f>B6</f>
        <v>-10</v>
      </c>
      <c r="D7">
        <v>325</v>
      </c>
      <c r="E7">
        <v>0</v>
      </c>
      <c r="G7">
        <f>$D7+'Input Data'!G$2</f>
        <v>6814.6</v>
      </c>
      <c r="H7">
        <f t="shared" si="0"/>
        <v>0</v>
      </c>
      <c r="J7">
        <f>706.5+'Input Data'!G$3</f>
        <v>7196.1</v>
      </c>
      <c r="K7">
        <f t="shared" si="1"/>
        <v>0</v>
      </c>
      <c r="M7">
        <f>$D7+'Input Data'!G$4</f>
        <v>7813</v>
      </c>
      <c r="N7">
        <f t="shared" si="2"/>
        <v>0</v>
      </c>
      <c r="P7">
        <f>$D7+'Input Data'!G$5</f>
        <v>7313.8</v>
      </c>
      <c r="Q7">
        <f t="shared" si="3"/>
        <v>0</v>
      </c>
      <c r="S7">
        <f>$D7+'Input Data'!G$6</f>
        <v>9310.6</v>
      </c>
      <c r="T7">
        <f t="shared" si="4"/>
        <v>0</v>
      </c>
      <c r="V7">
        <f>$D7+'Input Data'!G$7</f>
        <v>8811.4</v>
      </c>
      <c r="W7">
        <f t="shared" si="5"/>
        <v>0</v>
      </c>
      <c r="Y7">
        <f>$D7+'Input Data'!B$47</f>
        <v>8312.2000000000007</v>
      </c>
      <c r="Z7">
        <f t="shared" si="6"/>
        <v>0</v>
      </c>
    </row>
    <row r="8" spans="1:26">
      <c r="B8" s="72"/>
      <c r="D8">
        <v>325</v>
      </c>
      <c r="E8">
        <v>-10</v>
      </c>
      <c r="G8">
        <f>$D8+'Input Data'!G$2</f>
        <v>6814.6</v>
      </c>
      <c r="H8">
        <f t="shared" si="0"/>
        <v>-10</v>
      </c>
      <c r="J8">
        <f>706.5+'Input Data'!G$3</f>
        <v>7196.1</v>
      </c>
      <c r="K8">
        <f t="shared" si="1"/>
        <v>-10</v>
      </c>
      <c r="M8">
        <f>$D8+'Input Data'!G$4</f>
        <v>7813</v>
      </c>
      <c r="N8">
        <f t="shared" si="2"/>
        <v>-10</v>
      </c>
      <c r="P8">
        <f>$D8+'Input Data'!G$5</f>
        <v>7313.8</v>
      </c>
      <c r="Q8">
        <f t="shared" si="3"/>
        <v>-10</v>
      </c>
      <c r="S8">
        <f>$D8+'Input Data'!G$6</f>
        <v>9310.6</v>
      </c>
      <c r="T8">
        <f t="shared" si="4"/>
        <v>-10</v>
      </c>
      <c r="V8">
        <f>$D8+'Input Data'!G$7</f>
        <v>8811.4</v>
      </c>
      <c r="W8">
        <f t="shared" si="5"/>
        <v>-10</v>
      </c>
      <c r="Y8">
        <f>$D8+'Input Data'!B$47</f>
        <v>8312.2000000000007</v>
      </c>
      <c r="Z8">
        <f t="shared" si="6"/>
        <v>-10</v>
      </c>
    </row>
    <row r="9" spans="1:26">
      <c r="A9" t="str">
        <f>'Plot Data'!A25</f>
        <v>EU Regs</v>
      </c>
      <c r="B9" s="72"/>
      <c r="D9">
        <v>400</v>
      </c>
      <c r="E9">
        <v>-10</v>
      </c>
      <c r="G9">
        <f>$D9+'Input Data'!G$2</f>
        <v>6889.6</v>
      </c>
      <c r="H9">
        <f t="shared" si="0"/>
        <v>-10</v>
      </c>
      <c r="J9">
        <f>869.6+'Input Data'!G$3</f>
        <v>7359.2000000000007</v>
      </c>
      <c r="K9">
        <f t="shared" si="1"/>
        <v>-10</v>
      </c>
      <c r="M9">
        <f>$D9+'Input Data'!G$4</f>
        <v>7888</v>
      </c>
      <c r="N9">
        <f t="shared" si="2"/>
        <v>-10</v>
      </c>
      <c r="P9">
        <f>$D9+'Input Data'!G$5</f>
        <v>7388.8</v>
      </c>
      <c r="Q9">
        <f t="shared" si="3"/>
        <v>-10</v>
      </c>
      <c r="S9">
        <f>$D9+'Input Data'!G$6</f>
        <v>9385.6</v>
      </c>
      <c r="T9">
        <f t="shared" si="4"/>
        <v>-10</v>
      </c>
      <c r="V9">
        <f>$D9+'Input Data'!G$7</f>
        <v>8886.4</v>
      </c>
      <c r="W9">
        <f t="shared" si="5"/>
        <v>-10</v>
      </c>
      <c r="Y9">
        <f>$D9+'Input Data'!B$47</f>
        <v>8387.2000000000007</v>
      </c>
      <c r="Z9">
        <f t="shared" si="6"/>
        <v>-10</v>
      </c>
    </row>
    <row r="10" spans="1:26">
      <c r="A10">
        <v>0</v>
      </c>
      <c r="B10" s="72">
        <f>B11</f>
        <v>-28.7</v>
      </c>
      <c r="D10">
        <v>400</v>
      </c>
      <c r="E10">
        <v>-18</v>
      </c>
      <c r="G10">
        <f>$D10+'Input Data'!G$2</f>
        <v>6889.6</v>
      </c>
      <c r="H10">
        <f t="shared" si="0"/>
        <v>-18</v>
      </c>
      <c r="J10">
        <f>869.6+'Input Data'!G$3</f>
        <v>7359.2000000000007</v>
      </c>
      <c r="K10">
        <f t="shared" si="1"/>
        <v>-18</v>
      </c>
      <c r="M10">
        <f>$D10+'Input Data'!G$4</f>
        <v>7888</v>
      </c>
      <c r="N10">
        <f t="shared" si="2"/>
        <v>-18</v>
      </c>
      <c r="P10">
        <f>$D10+'Input Data'!G$5</f>
        <v>7388.8</v>
      </c>
      <c r="Q10">
        <f t="shared" si="3"/>
        <v>-18</v>
      </c>
      <c r="S10">
        <f>$D10+'Input Data'!G$6</f>
        <v>9385.6</v>
      </c>
      <c r="T10">
        <f t="shared" si="4"/>
        <v>-18</v>
      </c>
      <c r="V10">
        <f>$D10+'Input Data'!G$7</f>
        <v>8886.4</v>
      </c>
      <c r="W10">
        <f t="shared" si="5"/>
        <v>-18</v>
      </c>
      <c r="Y10">
        <f>$D10+'Input Data'!B$47</f>
        <v>8387.2000000000007</v>
      </c>
      <c r="Z10">
        <f t="shared" si="6"/>
        <v>-18</v>
      </c>
    </row>
    <row r="11" spans="1:26">
      <c r="A11">
        <f>'Plot Data'!A26</f>
        <v>6000</v>
      </c>
      <c r="B11" s="73">
        <f>Notes!C16</f>
        <v>-28.7</v>
      </c>
      <c r="D11">
        <v>5000</v>
      </c>
      <c r="E11">
        <v>-18</v>
      </c>
      <c r="G11">
        <f>$D11+'Input Data'!G$2</f>
        <v>11489.6</v>
      </c>
      <c r="H11">
        <f t="shared" si="0"/>
        <v>-18</v>
      </c>
      <c r="J11">
        <f>$D11+'Input Data'!G$3</f>
        <v>11489.6</v>
      </c>
      <c r="K11">
        <f t="shared" si="1"/>
        <v>-18</v>
      </c>
      <c r="M11">
        <f>$D11+'Input Data'!G$4</f>
        <v>12488</v>
      </c>
      <c r="N11">
        <f t="shared" si="2"/>
        <v>-18</v>
      </c>
      <c r="P11">
        <f>$D11+'Input Data'!G$5</f>
        <v>11988.8</v>
      </c>
      <c r="Q11">
        <f t="shared" si="3"/>
        <v>-18</v>
      </c>
      <c r="S11">
        <f>$D11+'Input Data'!G$6</f>
        <v>13985.6</v>
      </c>
      <c r="T11">
        <f t="shared" si="4"/>
        <v>-18</v>
      </c>
      <c r="V11">
        <f>$D11+'Input Data'!G$7</f>
        <v>13486.4</v>
      </c>
      <c r="W11">
        <f t="shared" si="5"/>
        <v>-18</v>
      </c>
      <c r="Y11">
        <f>$D11+'Input Data'!B$47</f>
        <v>12987.2</v>
      </c>
      <c r="Z11">
        <f t="shared" si="6"/>
        <v>-18</v>
      </c>
    </row>
    <row r="12" spans="1:26">
      <c r="A12">
        <f>'Plot Data'!A27</f>
        <v>6000</v>
      </c>
      <c r="B12" s="74">
        <v>0</v>
      </c>
    </row>
    <row r="13" spans="1:26">
      <c r="A13">
        <f>'Plot Data'!A28</f>
        <v>8500</v>
      </c>
      <c r="B13" s="74">
        <v>0</v>
      </c>
      <c r="D13" t="s">
        <v>96</v>
      </c>
      <c r="G13" t="str">
        <f>CONCATENATE("4f Band ",'Input Data'!A2," Min")</f>
        <v>4f Band 0 Min</v>
      </c>
      <c r="M13" t="str">
        <f>CONCATENATE("4f Band ",'Input Data'!A4," Min")</f>
        <v>4f Band 1 Min</v>
      </c>
      <c r="S13" t="str">
        <f>CONCATENATE("4f Band ",'Input Data'!A6," Min")</f>
        <v>4f Band 2 Min</v>
      </c>
    </row>
    <row r="14" spans="1:26">
      <c r="A14">
        <f>'Plot Data'!A29</f>
        <v>8500</v>
      </c>
      <c r="B14" s="73">
        <f>Notes!D16</f>
        <v>-23.7</v>
      </c>
      <c r="D14">
        <v>-5000</v>
      </c>
      <c r="E14">
        <v>-40</v>
      </c>
      <c r="G14">
        <f>$D14+'Input Data'!G$2</f>
        <v>1489.6000000000004</v>
      </c>
      <c r="H14">
        <f>$E14</f>
        <v>-40</v>
      </c>
      <c r="M14">
        <f>$D14+'Input Data'!G$4</f>
        <v>2488</v>
      </c>
      <c r="N14">
        <f>$E14</f>
        <v>-40</v>
      </c>
      <c r="S14">
        <f>$D14+'Input Data'!G$6</f>
        <v>3985.6000000000004</v>
      </c>
      <c r="T14">
        <f>$E14</f>
        <v>-40</v>
      </c>
    </row>
    <row r="15" spans="1:26">
      <c r="A15">
        <v>12000</v>
      </c>
      <c r="B15" s="72">
        <f>B14</f>
        <v>-23.7</v>
      </c>
      <c r="D15">
        <v>-200</v>
      </c>
      <c r="E15">
        <v>-40</v>
      </c>
      <c r="G15">
        <f>$D15+'Input Data'!G$2</f>
        <v>6289.6</v>
      </c>
      <c r="H15">
        <f t="shared" ref="H15:H19" si="7">$E15</f>
        <v>-40</v>
      </c>
      <c r="M15">
        <f>$D15+'Input Data'!G$4</f>
        <v>7288</v>
      </c>
      <c r="N15">
        <f t="shared" ref="N15:N19" si="8">$E15</f>
        <v>-40</v>
      </c>
      <c r="S15">
        <f>$D15+'Input Data'!G$6</f>
        <v>8785.6</v>
      </c>
      <c r="T15">
        <f t="shared" ref="T15:T19" si="9">$E15</f>
        <v>-40</v>
      </c>
    </row>
    <row r="16" spans="1:26">
      <c r="B16" s="72"/>
      <c r="D16">
        <v>-200</v>
      </c>
      <c r="E16">
        <v>-10</v>
      </c>
      <c r="G16">
        <f>$D16+'Input Data'!G$2</f>
        <v>6289.6</v>
      </c>
      <c r="H16">
        <f t="shared" si="7"/>
        <v>-10</v>
      </c>
      <c r="M16">
        <f>$D16+'Input Data'!G$4</f>
        <v>7288</v>
      </c>
      <c r="N16">
        <f t="shared" si="8"/>
        <v>-10</v>
      </c>
      <c r="S16">
        <f>$D16+'Input Data'!G$6</f>
        <v>8785.6</v>
      </c>
      <c r="T16">
        <f t="shared" si="9"/>
        <v>-10</v>
      </c>
    </row>
    <row r="17" spans="1:20">
      <c r="A17" t="str">
        <f>'Plot Data'!A31</f>
        <v>Asia Regs</v>
      </c>
      <c r="B17" s="72"/>
      <c r="D17">
        <v>200</v>
      </c>
      <c r="E17">
        <v>-10</v>
      </c>
      <c r="G17">
        <f>$D17+'Input Data'!G$2</f>
        <v>6689.6</v>
      </c>
      <c r="H17">
        <f t="shared" si="7"/>
        <v>-10</v>
      </c>
      <c r="M17">
        <f>$D17+'Input Data'!G$4</f>
        <v>7688</v>
      </c>
      <c r="N17">
        <f t="shared" si="8"/>
        <v>-10</v>
      </c>
      <c r="S17">
        <f>$D17+'Input Data'!G$6</f>
        <v>9185.6</v>
      </c>
      <c r="T17">
        <f t="shared" si="9"/>
        <v>-10</v>
      </c>
    </row>
    <row r="18" spans="1:20">
      <c r="A18">
        <v>0</v>
      </c>
      <c r="B18" s="72">
        <f>B19</f>
        <v>-28.7</v>
      </c>
      <c r="D18">
        <v>200</v>
      </c>
      <c r="E18">
        <v>-40</v>
      </c>
      <c r="G18">
        <f>$D18+'Input Data'!G$2</f>
        <v>6689.6</v>
      </c>
      <c r="H18">
        <f t="shared" si="7"/>
        <v>-40</v>
      </c>
      <c r="M18">
        <f>$D18+'Input Data'!G$4</f>
        <v>7688</v>
      </c>
      <c r="N18">
        <f t="shared" si="8"/>
        <v>-40</v>
      </c>
      <c r="S18">
        <f>$D18+'Input Data'!G$6</f>
        <v>9185.6</v>
      </c>
      <c r="T18">
        <f t="shared" si="9"/>
        <v>-40</v>
      </c>
    </row>
    <row r="19" spans="1:20">
      <c r="A19">
        <f>'Plot Data'!A32</f>
        <v>7200</v>
      </c>
      <c r="B19" s="73">
        <f>Notes!C17</f>
        <v>-28.7</v>
      </c>
      <c r="D19">
        <v>5000</v>
      </c>
      <c r="E19">
        <v>-40</v>
      </c>
      <c r="G19">
        <f>$D19+'Input Data'!G$2</f>
        <v>11489.6</v>
      </c>
      <c r="H19">
        <f t="shared" si="7"/>
        <v>-40</v>
      </c>
      <c r="M19">
        <f>$D19+'Input Data'!G$4</f>
        <v>12488</v>
      </c>
      <c r="N19">
        <f t="shared" si="8"/>
        <v>-40</v>
      </c>
      <c r="S19">
        <f>$D19+'Input Data'!G$6</f>
        <v>13985.6</v>
      </c>
      <c r="T19">
        <f t="shared" si="9"/>
        <v>-40</v>
      </c>
    </row>
    <row r="20" spans="1:20">
      <c r="A20">
        <f>'Plot Data'!A33</f>
        <v>7200</v>
      </c>
      <c r="B20" s="74">
        <v>0</v>
      </c>
    </row>
    <row r="21" spans="1:20">
      <c r="A21">
        <f>'Plot Data'!A34</f>
        <v>10200</v>
      </c>
      <c r="B21" s="74">
        <v>0</v>
      </c>
      <c r="G21" t="str">
        <f>CONCATENATE("4f Band ",'Input Data'!A2," Max")</f>
        <v>4f Band 0 Max</v>
      </c>
      <c r="M21" t="str">
        <f>CONCATENATE("4f Band ",'Input Data'!A4," Max")</f>
        <v>4f Band 1 Max</v>
      </c>
      <c r="S21" t="str">
        <f>CONCATENATE("4f Band ",'Input Data'!A6," Max")</f>
        <v>4f Band 2 Max</v>
      </c>
    </row>
    <row r="22" spans="1:20">
      <c r="A22">
        <f>'Plot Data'!A35</f>
        <v>10200</v>
      </c>
      <c r="B22" s="73">
        <f>Notes!D17</f>
        <v>-28.7</v>
      </c>
      <c r="G22">
        <f>J2</f>
        <v>1489.6000000000004</v>
      </c>
      <c r="H22">
        <f>K2</f>
        <v>-18</v>
      </c>
      <c r="M22">
        <f>P2</f>
        <v>1988.8000000000002</v>
      </c>
      <c r="N22">
        <f>Q2</f>
        <v>-18</v>
      </c>
      <c r="S22">
        <f>V2</f>
        <v>3486.3999999999996</v>
      </c>
      <c r="T22">
        <f>W2</f>
        <v>-18</v>
      </c>
    </row>
    <row r="23" spans="1:20">
      <c r="A23">
        <v>12000</v>
      </c>
      <c r="B23" s="72">
        <f>B22</f>
        <v>-28.7</v>
      </c>
      <c r="G23">
        <f t="shared" ref="G23:H23" si="10">J3</f>
        <v>5620</v>
      </c>
      <c r="H23">
        <f t="shared" si="10"/>
        <v>-18</v>
      </c>
      <c r="M23">
        <f t="shared" ref="M23:N23" si="11">P3</f>
        <v>6588.8</v>
      </c>
      <c r="N23">
        <f t="shared" si="11"/>
        <v>-18</v>
      </c>
      <c r="S23">
        <f t="shared" ref="S23:T23" si="12">V3</f>
        <v>8086.4</v>
      </c>
      <c r="T23">
        <f t="shared" si="12"/>
        <v>-18</v>
      </c>
    </row>
    <row r="24" spans="1:20">
      <c r="G24">
        <f t="shared" ref="G24:H24" si="13">J4</f>
        <v>5620</v>
      </c>
      <c r="H24">
        <f t="shared" si="13"/>
        <v>-10</v>
      </c>
      <c r="M24">
        <f t="shared" ref="M24:N24" si="14">P4</f>
        <v>6588.8</v>
      </c>
      <c r="N24">
        <f t="shared" si="14"/>
        <v>-10</v>
      </c>
      <c r="S24">
        <f t="shared" ref="S24:T24" si="15">V4</f>
        <v>8086.4</v>
      </c>
      <c r="T24">
        <f t="shared" si="15"/>
        <v>-10</v>
      </c>
    </row>
    <row r="25" spans="1:20">
      <c r="G25">
        <f t="shared" ref="G25:H25" si="16">J5</f>
        <v>5783.1</v>
      </c>
      <c r="H25">
        <f t="shared" si="16"/>
        <v>-10</v>
      </c>
      <c r="M25">
        <f t="shared" ref="M25:N25" si="17">P5</f>
        <v>6663.8</v>
      </c>
      <c r="N25">
        <f t="shared" si="17"/>
        <v>-10</v>
      </c>
      <c r="S25">
        <f t="shared" ref="S25:T25" si="18">V5</f>
        <v>8161.4</v>
      </c>
      <c r="T25">
        <f t="shared" si="18"/>
        <v>-10</v>
      </c>
    </row>
    <row r="26" spans="1:20">
      <c r="G26">
        <f t="shared" ref="G26:H26" si="19">J6</f>
        <v>5783.1</v>
      </c>
      <c r="H26">
        <f t="shared" si="19"/>
        <v>0</v>
      </c>
      <c r="M26">
        <f t="shared" ref="M26:N26" si="20">P6</f>
        <v>6663.8</v>
      </c>
      <c r="N26">
        <f t="shared" si="20"/>
        <v>0</v>
      </c>
      <c r="S26">
        <f t="shared" ref="S26:T26" si="21">V6</f>
        <v>8161.4</v>
      </c>
      <c r="T26">
        <f t="shared" si="21"/>
        <v>0</v>
      </c>
    </row>
    <row r="27" spans="1:20">
      <c r="G27">
        <f t="shared" ref="G27:H27" si="22">J7</f>
        <v>7196.1</v>
      </c>
      <c r="H27">
        <f t="shared" si="22"/>
        <v>0</v>
      </c>
      <c r="M27">
        <f>M7</f>
        <v>7813</v>
      </c>
      <c r="N27">
        <f>N7</f>
        <v>0</v>
      </c>
      <c r="S27">
        <f>S7</f>
        <v>9310.6</v>
      </c>
      <c r="T27">
        <f>T7</f>
        <v>0</v>
      </c>
    </row>
    <row r="28" spans="1:20">
      <c r="G28">
        <f t="shared" ref="G28:H28" si="23">J8</f>
        <v>7196.1</v>
      </c>
      <c r="H28">
        <f t="shared" si="23"/>
        <v>-10</v>
      </c>
      <c r="M28">
        <f t="shared" ref="M28:N28" si="24">M8</f>
        <v>7813</v>
      </c>
      <c r="N28">
        <f t="shared" si="24"/>
        <v>-10</v>
      </c>
      <c r="S28">
        <f t="shared" ref="S28:T28" si="25">S8</f>
        <v>9310.6</v>
      </c>
      <c r="T28">
        <f t="shared" si="25"/>
        <v>-10</v>
      </c>
    </row>
    <row r="29" spans="1:20">
      <c r="G29">
        <f t="shared" ref="G29:H29" si="26">J9</f>
        <v>7359.2000000000007</v>
      </c>
      <c r="H29">
        <f t="shared" si="26"/>
        <v>-10</v>
      </c>
      <c r="M29">
        <f t="shared" ref="M29:N29" si="27">M9</f>
        <v>7888</v>
      </c>
      <c r="N29">
        <f t="shared" si="27"/>
        <v>-10</v>
      </c>
      <c r="S29">
        <f t="shared" ref="S29:T29" si="28">S9</f>
        <v>9385.6</v>
      </c>
      <c r="T29">
        <f t="shared" si="28"/>
        <v>-10</v>
      </c>
    </row>
    <row r="30" spans="1:20">
      <c r="G30">
        <f t="shared" ref="G30:H30" si="29">J10</f>
        <v>7359.2000000000007</v>
      </c>
      <c r="H30">
        <f t="shared" si="29"/>
        <v>-18</v>
      </c>
      <c r="M30">
        <f t="shared" ref="M30:N30" si="30">M10</f>
        <v>7888</v>
      </c>
      <c r="N30">
        <f t="shared" si="30"/>
        <v>-18</v>
      </c>
      <c r="S30">
        <f t="shared" ref="S30:T30" si="31">S10</f>
        <v>9385.6</v>
      </c>
      <c r="T30">
        <f t="shared" si="31"/>
        <v>-18</v>
      </c>
    </row>
    <row r="31" spans="1:20">
      <c r="G31">
        <f t="shared" ref="G31:H31" si="32">J11</f>
        <v>11489.6</v>
      </c>
      <c r="H31">
        <f t="shared" si="32"/>
        <v>-18</v>
      </c>
      <c r="M31">
        <f t="shared" ref="M31:N31" si="33">M11</f>
        <v>12488</v>
      </c>
      <c r="N31">
        <f t="shared" si="33"/>
        <v>-18</v>
      </c>
      <c r="S31">
        <f t="shared" ref="S31:T31" si="34">S11</f>
        <v>13985.6</v>
      </c>
      <c r="T31">
        <f t="shared" si="34"/>
        <v>-18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
  <sheetViews>
    <sheetView showGridLines="0" workbookViewId="0"/>
  </sheetViews>
  <sheetFormatPr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IEEE Cover</vt:lpstr>
      <vt:lpstr>Notes</vt:lpstr>
      <vt:lpstr>Input Data</vt:lpstr>
      <vt:lpstr>Plots</vt:lpstr>
      <vt:lpstr>Plot Data</vt:lpstr>
      <vt:lpstr>Scale Plot Data</vt:lpstr>
      <vt:lpstr>Scale Plots</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Jennings</dc:creator>
  <cp:lastModifiedBy>Adrian Jennings</cp:lastModifiedBy>
  <dcterms:created xsi:type="dcterms:W3CDTF">2009-11-18T15:37:57Z</dcterms:created>
  <dcterms:modified xsi:type="dcterms:W3CDTF">2010-03-18T00:40:52Z</dcterms:modified>
</cp:coreProperties>
</file>