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y_2023\Plenary\"/>
    </mc:Choice>
  </mc:AlternateContent>
  <xr:revisionPtr revIDLastSave="0" documentId="13_ncr:1_{7E76735D-F8E2-4338-9871-E0152C9FDD7D}"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<sst xmlns="http://schemas.openxmlformats.org/spreadsheetml/2006/main" count="1424" uniqueCount="596">
  <si>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</si>
  <si>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</si>
  <si>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</si>
  <si>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</si>
  <si>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</si>
  <si>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</si>
  <si>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</si>
  <si>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</si>
  <si>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</si>
  <si>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</si>
  <si>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</si>
  <si>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</si>
  <si>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</si>
  <si>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</si>
  <si>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</si>
  <si>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</si>
  <si>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</si>
  <si>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</si>
  <si>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</si>
  <si>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</si>
  <si>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</si>
  <si>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</si>
  <si>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</si>
  <si>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</si>
  <si>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</si>
  <si>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</si>
  <si>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</si>
  <si>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</si>
  <si>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</si>
  <si>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</si>
  <si>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</si>
  <si>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</si>
  <si>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</si>
  <si>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</si>
  <si>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</si>
  <si>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</si>
  <si>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</si>
  <si>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</si>
  <si>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</si>
  <si>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</si>
  <si>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</si>
  <si>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</si>
  <si>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</si>
  <si>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</si>
  <si>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</si>
  <si>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</si>
  <si>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</si>
  <si>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</si>
  <si>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</si>
  <si>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</si>
  <si>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</si>
  <si>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</si>
  <si>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</si>
  <si>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</si>
  <si>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</si>
  <si>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</si>
  <si>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</si>
  <si>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</si>
  <si>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</si>
  <si>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</si>
  <si>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</si>
  <si>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</si>
  <si>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</si>
  <si>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</si>
  <si>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</si>
  <si>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</si>
  <si>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</si>
  <si>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</si>
  <si>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</si>
  <si>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</si>
  <si>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</si>
  <si>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</si>
  <si>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</si>
  <si>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</si>
  <si>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</si>
  <si>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</si>
  <si>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</si>
  <si>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</si>
  <si>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</si>
  <si>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</si>
  <si>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</si>
  <si>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</si>
  <si>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</si>
  <si>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</si>
  <si>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</si>
  <si>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</si>
  <si>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</si>
  <si>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</si>
  <si>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</si>
  <si>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</si>
  <si>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</si>
  <si>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</si>
  <si>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</si>
  <si>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</si>
  <si>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</si>
  <si>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</si>
  <si>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</si>
  <si>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</si>
  <si>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</si>
  <si>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</si>
  <si>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</si>
  <si>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</si>
  <si>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</si>
  <si>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</si>
  <si>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</si>
  <si>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</si>
  <si>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</si>
  <si>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</si>
  <si>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</si>
  <si>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</si>
  <si>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</si>
  <si>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</si>
  <si>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</si>
  <si>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</si>
  <si>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</si>
  <si>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</si>
  <si>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</si>
  <si>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</si>
  <si>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</si>
  <si>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</si>
  <si>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</si>
  <si>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</si>
  <si>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</si>
  <si>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</si>
  <si>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</si>
  <si>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</si>
  <si>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</si>
  <si>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</si>
  <si>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</si>
  <si>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</si>
  <si>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</si>
  <si>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</si>
  <si>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</si>
  <si>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</si>
  <si>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</si>
  <si>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</si>
  <si>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</si>
  <si>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</si>
  <si>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</si>
  <si>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</si>
  <si>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</si>
  <si>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</si>
  <si>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</si>
  <si>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</si>
  <si>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</si>
  <si>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</si>
  <si>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</si>
  <si>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</si>
  <si>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</si>
  <si>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</si>
  <si>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</si>
  <si>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</si>
  <si>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</si>
  <si>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</si>
  <si>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</si>
  <si>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</si>
  <si>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</si>
  <si>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</si>
  <si>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</si>
  <si>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</si>
  <si>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</si>
  <si>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</si>
  <si>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</si>
  <si>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</si>
  <si>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</si>
  <si>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</si>
  <si>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</si>
  <si>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</si>
  <si>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</si>
  <si>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</si>
  <si>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</si>
  <si>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</si>
  <si>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</si>
  <si>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</si>
  <si>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</si>
  <si>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</si>
  <si>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</si>
  <si>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</si>
  <si>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</si>
  <si>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</si>
  <si>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</si>
  <si>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</si>
  <si>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</si>
  <si>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</si>
  <si>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</si>
  <si>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</si>
  <si>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</si>
  <si>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</si>
  <si>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</si>
  <si>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</si>
  <si>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</si>
  <si>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</si>
  <si>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</si>
  <si>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</si>
  <si>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</si>
  <si>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</si>
  <si>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</si>
  <si>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</si>
  <si>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</si>
  <si>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</si>
  <si>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</si>
  <si>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</si>
  <si>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</si>
  <si>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</si>
  <si>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</si>
  <si>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</si>
  <si>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</si>
  <si>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</si>
  <si>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</si>
  <si>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</si>
  <si>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</si>
  <si>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</si>
  <si>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</si>
  <si>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</si>
  <si>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</si>
  <si>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</si>
  <si>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</si>
  <si>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</si>
  <si>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</si>
  <si>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</si>
  <si>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</si>
  <si>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</si>
  <si>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</si>
  <si>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</si>
  <si>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</si>
  <si>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</si>
  <si>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</si>
  <si>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</si>
  <si>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</si>
  <si>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</si>
  <si>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</si>
  <si>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</si>
  <si>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</si>
  <si>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</si>
  <si>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</si>
  <si>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</si>
  <si>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</si>
  <si>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</si>
  <si>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</si>
  <si>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</si>
  <si>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</si>
  <si>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</si>
  <si>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</si>
  <si>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</si>
  <si>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</si>
  <si>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</si>
  <si>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</si>
  <si>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</si>
  <si>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</si>
  <si>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</si>
  <si>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</si>
  <si>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</si>
  <si>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</si>
  <si>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</si>
  <si>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</si>
  <si>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</si>
  <si>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</si>
  <si>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</si>
  <si>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</si>
  <si>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</si>
  <si>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</si>
  <si>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</si>
  <si>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</si>
  <si>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</si>
  <si>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</si>
  <si>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</si>
  <si>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</si>
  <si>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</si>
  <si>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</si>
  <si>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</si>
  <si>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</si>
  <si>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</si>
  <si>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</si>
  <si>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</si>
  <si>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</si>
  <si>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</si>
  <si>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</si>
  <si>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</si>
  <si>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</si>
  <si>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</si>
  <si>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</si>
  <si>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</si>
  <si>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</si>
  <si>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</si>
  <si>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</si>
  <si>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</si>
  <si>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</si>
  <si>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</si>
  <si>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</si>
  <si>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</si>
  <si>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</si>
  <si>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</si>
  <si>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</si>
  <si>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</si>
  <si>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</si>
  <si>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</si>
  <si>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</si>
  <si>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</si>
  <si>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</si>
  <si>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</si>
  <si>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</si>
  <si>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</si>
  <si>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</si>
  <si>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</si>
  <si>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</si>
  <si>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</si>
  <si>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</si>
  <si>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</si>
  <si>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</si>
  <si>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</si>
  <si>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</si>
  <si>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</si>
  <si>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</si>
  <si>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</si>
  <si>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</si>
  <si>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</si>
  <si>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</si>
  <si>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</si>
  <si>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</si>
  <si>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</si>
  <si>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</si>
  <si>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</si>
  <si>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</si>
  <si>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</si>
  <si>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</si>
  <si>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</si>
  <si>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</si>
  <si>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</si>
  <si>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</si>
  <si>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</si>
  <si>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</si>
  <si>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</si>
  <si>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</si>
  <si>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</si>
  <si>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</si>
  <si>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</si>
  <si>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</si>
  <si>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</si>
  <si>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</si>
  <si>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</si>
  <si>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</si>
  <si>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</si>
  <si>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</si>
  <si>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</si>
  <si>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</si>
  <si>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</si>
  <si>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</si>
  <si>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</si>
  <si>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</si>
  <si>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</si>
  <si>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</si>
  <si>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</si>
  <si>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</si>
  <si>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</si>
  <si>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</si>
  <si>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</si>
  <si>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</si>
  <si>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</si>
  <si>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</si>
  <si>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</si>
  <si>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</si>
  <si>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</si>
  <si>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</si>
  <si>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</si>
  <si>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</si>
  <si>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</si>
  <si>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</si>
  <si>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</si>
  <si>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</si>
  <si>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</si>
  <si>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</si>
  <si>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</si>
  <si>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</si>
  <si>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</si>
  <si>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</si>
  <si>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</si>
  <si>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</si>
  <si>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</si>
  <si>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</si>
  <si>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</si>
  <si>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</si>
  <si>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</si>
  <si>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</si>
  <si>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</si>
  <si>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</si>
  <si>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</si>
  <si>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</si>
  <si>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</si>
  <si>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</si>
  <si>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</si>
  <si>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</si>
  <si>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</si>
  <si>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</si>
  <si>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</si>
  <si>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</si>
  <si>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</si>
  <si>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</si>
  <si>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</si>
  <si>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</si>
  <si>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</si>
  <si>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</si>
  <si>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</si>
  <si>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</si>
  <si>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</si>
  <si>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</si>
  <si>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</si>
  <si>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</si>
  <si>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</si>
  <si>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</si>
  <si>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</si>
  <si>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</si>
  <si>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</si>
  <si>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</si>
  <si>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</si>
  <si>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</si>
  <si>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</si>
  <si>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</si>
  <si>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</si>
  <si>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</si>
  <si>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</si>
  <si>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</si>
  <si>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</si>
  <si>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</si>
  <si>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</si>
  <si>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</si>
  <si>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</si>
  <si>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</si>
  <si>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</si>
  <si>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</si>
  <si>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</si>
  <si>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</si>
  <si>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</si>
  <si>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</si>
  <si>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</si>
  <si>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</si>
  <si>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</si>
  <si>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</si>
  <si>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</si>
  <si>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</si>
  <si>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</si>
  <si>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</si>
  <si>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</si>
  <si>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</si>
  <si>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</si>
  <si>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</si>
  <si>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</si>
  <si>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</si>
  <si>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</si>
  <si>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</si>
  <si>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</si>
  <si>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</si>
  <si>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</si>
  <si>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</si>
  <si>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</si>
  <si>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</si>
  <si>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</si>
  <si>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</si>
  <si>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</si>
  <si>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</si>
  <si>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</si>
  <si>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</si>
  <si>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</si>
  <si>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</si>
  <si>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</si>
  <si>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</si>
  <si>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</si>
  <si>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</si>
  <si>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</si>
  <si>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</si>
  <si>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</si>
  <si>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</si>
  <si>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</si>
  <si>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</si>
  <si>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</si>
  <si>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</si>
  <si>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</si>
  <si>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</si>
  <si>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</si>
  <si>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</si>
  <si>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</si>
  <si>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</si>
  <si>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</si>
  <si>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</si>
  <si>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</si>
  <si>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</si>
  <si>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</si>
  <si>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</si>
  <si>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</si>
  <si>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</si>
  <si>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</si>
  <si>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</si>
  <si>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</si>
  <si>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</si>
  <si>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</si>
  <si>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</si>
  <si>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</si>
  <si>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</si>
  <si>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</si>
  <si>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</si>
  <si>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</si>
  <si>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</si>
  <si>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</si>
  <si>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</si>
  <si>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</si>
  <si>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</si>
  <si>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</si>
  <si>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</si>
  <si>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</si>
  <si>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</si>
  <si>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</si>
  <si>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</si>
  <si>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</si>
  <si>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</si>
  <si>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</si>
  <si>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</si>
  <si>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https://mentor.ieee.org/802.11/dcn/23/11-23-0190</t>
  </si>
  <si>
    <t>802.15 (Wireless Specialty Networks)</t>
  </si>
  <si>
    <t>Review snapshot slides for opening plenary</t>
  </si>
  <si>
    <t xml:space="preserve">AOB </t>
  </si>
  <si>
    <t>Review location specifics</t>
  </si>
  <si>
    <t>Review agenda and graphic for opening plenary</t>
  </si>
  <si>
    <t>Review opening report</t>
  </si>
  <si>
    <t>May 2023</t>
  </si>
  <si>
    <t>WG Agenda May 2023</t>
  </si>
  <si>
    <t>IEEE 802.11 WIRELESS LOCAL AREA NETWORKS SESSION #199</t>
  </si>
  <si>
    <t>Orlando and teleconference</t>
  </si>
  <si>
    <t>May 14-19, 2023</t>
  </si>
  <si>
    <t>https://mentor.ieee.org/802.11/dcn/23/11-23-0618</t>
  </si>
  <si>
    <t>https://mentor.ieee.org/802.11/dcn/23/11-23-0619</t>
  </si>
  <si>
    <t>https://mentor.ieee.org/802.11/dcn/23/11-23-0620</t>
  </si>
  <si>
    <t>https://mentor.ieee.org/802.11/dcn/23/11-23-0596</t>
  </si>
  <si>
    <t>https://mentor.ieee.org/802.11/dcn/23/11-23-0595</t>
  </si>
  <si>
    <t>https://mentor.ieee.org/802.11/dcn/23/11-23-0594</t>
  </si>
  <si>
    <t>https://mentor.ieee.org/802.11/dcn/23/11-23-0591</t>
  </si>
  <si>
    <t>https://mentor.ieee.org/802.11/dcn/23/11-23-0586</t>
  </si>
  <si>
    <t>https://mentor.ieee.org/802.11/dcn/23/11-23-0493</t>
  </si>
  <si>
    <t>N</t>
  </si>
  <si>
    <t>https://mentor.ieee.org/802.11/dcn/23/11-23-</t>
  </si>
  <si>
    <t>https://mentor.ieee.org/802.11/dcn/23/11-23-0582</t>
  </si>
  <si>
    <t>https://mentor.ieee.org/802.11/dcn/23/11-23-0580</t>
  </si>
  <si>
    <t>https://mentor.ieee.org/802.11/dcn/23/11-23-0578</t>
  </si>
  <si>
    <t>https://mentor.ieee.org/802.11/dcn/23/11-23-0577</t>
  </si>
  <si>
    <t>https://mentor.ieee.org/802.11/dcn/23/11-23-0576</t>
  </si>
  <si>
    <t>https://mentor.ieee.org/802.11/dcn/23/11-23-0575</t>
  </si>
  <si>
    <t>https://mentor.ieee.org/802.11/dcn/23/11-23-0574</t>
  </si>
  <si>
    <t>https://mentor.ieee.org/802.11/dcn/23/11-23-0573</t>
  </si>
  <si>
    <t>https://mentor.ieee.org/802.11/dcn/23/11-23-0550</t>
  </si>
  <si>
    <t>https://mentor.ieee.org/802.11/dcn/23/11-23-0587</t>
  </si>
  <si>
    <t>https://mentor.ieee.org/802.11/dcn/22/11-22-0569</t>
  </si>
  <si>
    <t>https://mentor.ieee.org/802.11/dcn/23/11-23-0597</t>
  </si>
  <si>
    <t>Robert Stacey</t>
  </si>
  <si>
    <t>Any other announcements</t>
  </si>
  <si>
    <t>WG11 Agenda - Friday 2023-05-19 - 8:00 AM to 12:00 Noon  Eastern</t>
  </si>
  <si>
    <t>CAC Agenda - Sunday 2023-05-14 - 18:00 to 19:30 Eastern (outside of session)</t>
  </si>
  <si>
    <t>CAC Agenda - Thursday 2023-05-18 - 19:30 to 21:30 Eastern</t>
  </si>
  <si>
    <t>WG11 Agenda - Wednesday 2023-05-17 - 13:30 to 15:30 Eastern</t>
  </si>
  <si>
    <t>Announcement of Awards</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</si>
  <si>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</si>
  <si>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</si>
  <si>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</si>
  <si>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</si>
  <si>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</si>
  <si>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</si>
  <si>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</si>
  <si>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</si>
  <si>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https://mentor.ieee.org/802.11/dcn/23/11-23-0622</t>
  </si>
  <si>
    <t>Awards TGaz, TGbd</t>
  </si>
  <si>
    <t>AMP SG - Ambient Power for IoT</t>
  </si>
  <si>
    <t xml:space="preserve">802 Technical Plenary and PARs </t>
  </si>
  <si>
    <t>IETF BABEL for mesh</t>
  </si>
  <si>
    <t>Eastlake</t>
  </si>
  <si>
    <t>RevC*</t>
  </si>
  <si>
    <t>*802 RevC teleconferences:</t>
  </si>
  <si>
    <t>Tuesday 9am-11am</t>
  </si>
  <si>
    <t>Thursday 11:00am-noon</t>
  </si>
  <si>
    <t>Wednesday 10am-11am</t>
  </si>
  <si>
    <t>802 RevC meetings</t>
  </si>
  <si>
    <t>WG11 Agenda - Mon 2023-05-15 - 09:00 to 10:15 PM Eastern</t>
  </si>
  <si>
    <t>Kasher</t>
  </si>
  <si>
    <t>1</t>
  </si>
  <si>
    <t>11-23-0758</t>
  </si>
  <si>
    <t>11-23-0571</t>
  </si>
  <si>
    <t>11-23-0809</t>
  </si>
  <si>
    <t>AMP SG Chair Confirmation</t>
  </si>
  <si>
    <t>P802.11bc final minutes approval</t>
  </si>
  <si>
    <t xml:space="preserve">    4.5</t>
  </si>
  <si>
    <t>P802.11bb final minutes approval</t>
  </si>
  <si>
    <t>11-23-0408</t>
  </si>
  <si>
    <t>11-23-469r1</t>
  </si>
  <si>
    <t>11-23-0769</t>
  </si>
  <si>
    <t>11-23-0869</t>
  </si>
  <si>
    <t>P802.11bh D1.0 motion</t>
  </si>
  <si>
    <t xml:space="preserve">    4.6</t>
  </si>
  <si>
    <t>P802.11be PAR Extension and July Ad-hoc motions</t>
  </si>
  <si>
    <t>11-23-0879</t>
  </si>
  <si>
    <t>doc.: IEEE 802.11-23/0618r4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</si>
</sst>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7"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8"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9" fillId="47"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8"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9" borderId="0" xfId="106" applyFont="1" applyFill="1" applyAlignment="1">
      <alignment horizontal="center" vertical="center"/>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5" fillId="49" borderId="0" xfId="108"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8" borderId="47" xfId="106" applyFont="1" applyFill="1" applyBorder="1">
      <alignment horizontal="left" vertical="center" wrapText="1" inden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1" borderId="0" xfId="106" applyFont="1" applyFill="1">
      <alignment horizontal="left" vertical="center" wrapText="1" inden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1"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3"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2"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84" fillId="61" borderId="25" xfId="106" applyFont="1" applyFill="1" applyBorder="1">
      <alignment horizontal="left" vertical="center" wrapText="1" indent="1"/>
    </xf>
    <xf numFmtId="0" fontId="84" fillId="61" borderId="53" xfId="106" applyFont="1" applyFill="1"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2"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6" fillId="52"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95" fillId="34" borderId="30" xfId="106" applyFont="1" applyFill="1" applyBorder="1">
      <alignment horizontal="left" vertical="center" wrapText="1" indent="1"/>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0"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46" fillId="58" borderId="28" xfId="106" applyFont="1" applyFill="1" applyBorder="1" applyAlignment="1">
      <alignment horizontal="center" vertical="center" wrapText="1"/>
    </xf>
    <xf numFmtId="0" fontId="85" fillId="40" borderId="56" xfId="108" applyFont="1" applyFill="1" applyBorder="1" applyAlignment="1">
      <alignment horizontal="center" vertical="center" wrapText="1"/>
    </xf>
    <xf numFmtId="0" fontId="46" fillId="48" borderId="52" xfId="106" applyFont="1" applyFill="1" applyBorder="1" applyAlignment="1">
      <alignment horizontal="center" vertical="center" wrapText="1"/>
    </xf>
    <xf numFmtId="0" fontId="46" fillId="58" borderId="0" xfId="106" applyFont="1" applyFill="1" applyAlignment="1">
      <alignment horizontal="center" vertical="center" wrapText="1"/>
    </xf>
    <xf numFmtId="0" fontId="46" fillId="40" borderId="57" xfId="106" applyFont="1" applyFill="1" applyBorder="1" applyAlignment="1">
      <alignment horizontal="center" vertical="center" wrapText="1"/>
    </xf>
    <xf numFmtId="0" fontId="46" fillId="48" borderId="25" xfId="106" applyFont="1" applyFill="1" applyBorder="1" applyAlignment="1">
      <alignment horizontal="center" vertical="center" wrapText="1"/>
    </xf>
    <xf numFmtId="0" fontId="84" fillId="58" borderId="0" xfId="106" applyFont="1" applyFill="1" applyAlignment="1">
      <alignment horizontal="center" vertical="center" wrapText="1"/>
    </xf>
    <xf numFmtId="0" fontId="84" fillId="40" borderId="57"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4" fillId="58" borderId="12" xfId="106" applyFont="1" applyFill="1" applyBorder="1" applyAlignment="1">
      <alignment horizontal="center" vertical="center" wrapText="1"/>
    </xf>
    <xf numFmtId="0" fontId="84" fillId="40" borderId="5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9" fillId="0" borderId="24" xfId="106" applyFont="1" applyBorder="1" applyAlignment="1">
      <alignment horizontal="left" vertical="center"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2"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4" fillId="60" borderId="14" xfId="106" applyFont="1" applyFill="1" applyBorder="1" applyAlignment="1">
      <alignment horizontal="left" vertical="center"/>
    </xf>
    <xf numFmtId="0" fontId="94" fillId="60" borderId="28" xfId="106" applyFont="1" applyFill="1" applyBorder="1" applyAlignment="1">
      <alignment horizontal="left" vertical="center"/>
    </xf>
    <xf numFmtId="0" fontId="84" fillId="60" borderId="28" xfId="106" applyFont="1" applyFill="1" applyBorder="1" applyAlignment="1">
      <alignment horizontal="left" vertical="center"/>
    </xf>
    <xf numFmtId="0" fontId="84" fillId="60" borderId="46" xfId="106" applyFont="1" applyFill="1" applyBorder="1" applyAlignment="1">
      <alignment horizontal="left" vertical="center"/>
    </xf>
    <xf numFmtId="0" fontId="85" fillId="40" borderId="28" xfId="108" applyFont="1" applyFill="1" applyBorder="1" applyAlignment="1">
      <alignment horizontal="center" vertical="center" wrapText="1"/>
    </xf>
    <xf numFmtId="0" fontId="84" fillId="60" borderId="24" xfId="106" applyFont="1" applyFill="1" applyBorder="1" applyAlignment="1">
      <alignment horizontal="left" vertical="center"/>
    </xf>
    <xf numFmtId="0" fontId="95" fillId="60" borderId="0" xfId="106" applyFont="1" applyFill="1" applyAlignment="1">
      <alignment horizontal="left" vertical="center"/>
    </xf>
    <xf numFmtId="0" fontId="94" fillId="60" borderId="0" xfId="106" applyFont="1" applyFill="1" applyAlignment="1">
      <alignment horizontal="center" vertical="center"/>
    </xf>
    <xf numFmtId="0" fontId="84" fillId="60" borderId="30" xfId="106" applyFont="1" applyFill="1" applyBorder="1" applyAlignment="1">
      <alignment horizontal="left" vertical="center"/>
    </xf>
    <xf numFmtId="0" fontId="84" fillId="43" borderId="54" xfId="106" applyFont="1" applyFill="1" applyBorder="1" applyAlignment="1">
      <alignment horizontal="left" vertical="center"/>
    </xf>
    <xf numFmtId="0" fontId="95" fillId="43" borderId="11"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3" fillId="0" borderId="12" xfId="106" applyFont="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84" fillId="0" borderId="41" xfId="106" applyFont="1" applyBorder="1">
      <alignment horizontal="left" vertical="center" wrapText="1" indent="1"/>
    </xf>
    <xf numFmtId="0" fontId="46" fillId="36" borderId="0" xfId="106" applyFont="1" applyFill="1">
      <alignment horizontal="left" vertical="center" wrapText="1" indent="1"/>
    </xf>
    <xf numFmtId="0" fontId="84" fillId="51" borderId="30" xfId="106" applyFont="1" applyFill="1" applyBorder="1">
      <alignment horizontal="left" vertical="center" wrapText="1" indent="1"/>
    </xf>
    <xf numFmtId="0" fontId="46" fillId="36" borderId="12" xfId="106" applyFont="1" applyFill="1" applyBorder="1">
      <alignment horizontal="left" vertical="center" wrapText="1" indent="1"/>
    </xf>
    <xf numFmtId="0" fontId="46" fillId="49" borderId="12" xfId="106" applyFont="1" applyFill="1" applyBorder="1" applyAlignment="1">
      <alignment horizontal="center" vertical="center" wrapText="1"/>
    </xf>
    <xf numFmtId="0" fontId="84" fillId="51" borderId="48" xfId="106" applyFont="1" applyFill="1" applyBorder="1">
      <alignment horizontal="left" vertical="center" wrapText="1" indent="1"/>
    </xf>
    <xf numFmtId="0" fontId="83" fillId="0" borderId="28" xfId="106" applyFont="1" applyBorder="1" applyAlignment="1">
      <alignment horizontal="left" vertical="center"/>
    </xf>
    <xf numFmtId="0" fontId="83" fillId="0" borderId="0" xfId="106" applyFont="1" applyAlignment="1">
      <alignment horizontal="left" vertical="center"/>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46" fillId="0" borderId="29" xfId="106" applyFont="1" applyBorder="1" applyAlignment="1">
      <alignment horizontal="center" vertical="center" wrapText="1"/>
    </xf>
    <xf numFmtId="0" fontId="46" fillId="0" borderId="31" xfId="106" applyFont="1" applyBorder="1" applyAlignment="1">
      <alignment horizontal="center" vertical="center" wrapText="1"/>
    </xf>
    <xf numFmtId="0" fontId="46" fillId="0" borderId="31" xfId="106" applyFont="1"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84" fillId="46" borderId="51" xfId="106" applyFont="1" applyFill="1" applyBorder="1" applyAlignment="1">
      <alignment horizontal="center" vertical="center"/>
    </xf>
    <xf numFmtId="0" fontId="46" fillId="58" borderId="29" xfId="106" applyFont="1" applyFill="1" applyBorder="1" applyAlignment="1">
      <alignment horizontal="center" vertical="center" wrapText="1"/>
    </xf>
    <xf numFmtId="0" fontId="46" fillId="58" borderId="31" xfId="106" applyFont="1" applyFill="1" applyBorder="1" applyAlignment="1">
      <alignment horizontal="center" vertical="center" wrapText="1"/>
    </xf>
    <xf numFmtId="0" fontId="84" fillId="58" borderId="31" xfId="106" applyFont="1" applyFill="1" applyBorder="1" applyAlignment="1">
      <alignment horizontal="center" vertical="center" wrapText="1"/>
    </xf>
    <xf numFmtId="0" fontId="84" fillId="58" borderId="40" xfId="106" applyFont="1" applyFill="1" applyBorder="1" applyAlignment="1">
      <alignment horizontal="center" vertical="center" wrapText="1"/>
    </xf>
    <xf numFmtId="0" fontId="84" fillId="43" borderId="46" xfId="106" applyFont="1" applyFill="1" applyBorder="1">
      <alignment horizontal="left" vertical="center" wrapText="1" indent="1"/>
    </xf>
    <xf numFmtId="0" fontId="46" fillId="52" borderId="28" xfId="106" applyFont="1" applyFill="1" applyBorder="1" applyAlignment="1">
      <alignment horizontal="center" vertical="center" wrapText="1"/>
    </xf>
    <xf numFmtId="0" fontId="85" fillId="52" borderId="28" xfId="108" applyFont="1" applyFill="1" applyBorder="1" applyAlignment="1">
      <alignment horizontal="center" vertical="center" wrapText="1"/>
    </xf>
    <xf numFmtId="0" fontId="46" fillId="51" borderId="28" xfId="106" applyFont="1" applyFill="1" applyBorder="1" applyAlignment="1">
      <alignment horizontal="center" vertical="center"/>
    </xf>
    <xf numFmtId="0" fontId="46" fillId="61"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50" borderId="46" xfId="106" applyFont="1" applyFill="1" applyBorder="1" applyAlignment="1">
      <alignment horizontal="center" vertical="center"/>
    </xf>
    <xf numFmtId="0" fontId="46" fillId="51" borderId="0" xfId="106" applyFont="1" applyFill="1" applyAlignment="1">
      <alignment horizontal="center" vertical="center"/>
    </xf>
    <xf numFmtId="0" fontId="46" fillId="60" borderId="0" xfId="106" applyFont="1" applyFill="1" applyAlignment="1">
      <alignment horizontal="center" vertical="center"/>
    </xf>
    <xf numFmtId="0" fontId="46" fillId="50" borderId="30" xfId="106" applyFont="1" applyFill="1" applyBorder="1" applyAlignment="1">
      <alignment horizontal="center" vertical="center"/>
    </xf>
    <xf numFmtId="0" fontId="46" fillId="61" borderId="52" xfId="106" applyFont="1" applyFill="1" applyBorder="1">
      <alignment horizontal="left" vertical="center" wrapText="1" inden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51" borderId="46" xfId="106" applyFont="1" applyFill="1" applyBorder="1" applyAlignment="1">
      <alignment horizontal="center" vertical="center"/>
    </xf>
    <xf numFmtId="0" fontId="46" fillId="51" borderId="30" xfId="106" applyFont="1" applyFill="1" applyBorder="1" applyAlignment="1">
      <alignment horizontal="center" vertical="center"/>
    </xf>
    <xf numFmtId="49" fontId="65" fillId="0" borderId="0" xfId="0" quotePrefix="1"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3/11-23-0469-01-00bb-tgbb-march-meeting-minutes.docx" TargetMode="External"/><Relationship Id="rId13" Type="http://schemas.openxmlformats.org/officeDocument/2006/relationships/comments" Target="../comments1.xml"/><Relationship Id="rId3" Type="http://schemas.openxmlformats.org/officeDocument/2006/relationships/hyperlink" Target="https://mentor.ieee.org/802.11/dcn/23/11-23-0571-00-0000-802-18-liaison-report-may-2023.pptx" TargetMode="External"/><Relationship Id="rId7" Type="http://schemas.openxmlformats.org/officeDocument/2006/relationships/hyperlink" Target="https://mentor.ieee.org/802.11/dcn/23/11-23-0408-00-00bc-minutes-of-tgbc-march-2023-atlanta-plenary-meeting.doc"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769-00-0000-babel-for-802-11-mesh.pptx"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3/11-23-0758-00-0000-wfa-liaison-update.pptx" TargetMode="External"/><Relationship Id="rId10" Type="http://schemas.openxmlformats.org/officeDocument/2006/relationships/hyperlink" Target="https://mentor.ieee.org/802.11/dcn/23/11-23-0879-00-0000-802-19-may-2023-liaison-report-to-802-11-wg.pptx" TargetMode="External"/><Relationship Id="rId4" Type="http://schemas.openxmlformats.org/officeDocument/2006/relationships/hyperlink" Target="https://mentor.ieee.org/802.11/dcn/23/11-23-0809" TargetMode="External"/><Relationship Id="rId9" Type="http://schemas.openxmlformats.org/officeDocument/2006/relationships/hyperlink" Target="https://mentor.ieee.org/802.11/dcn/23/11-23-0869"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620" TargetMode="External"/><Relationship Id="rId18" Type="http://schemas.openxmlformats.org/officeDocument/2006/relationships/hyperlink" Target="https://mentor.ieee.org/802.11/dcn/23/11-23-0576" TargetMode="External"/><Relationship Id="rId26" Type="http://schemas.openxmlformats.org/officeDocument/2006/relationships/hyperlink" Target="https://mentor.ieee.org/802.11/dcn/23/11-23-05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582"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618" TargetMode="External"/><Relationship Id="rId12" Type="http://schemas.openxmlformats.org/officeDocument/2006/relationships/hyperlink" Target="https://mentor.ieee.org/802.11/dcn/23/11-23-059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597" TargetMode="External"/><Relationship Id="rId33" Type="http://schemas.openxmlformats.org/officeDocument/2006/relationships/hyperlink" Target="https://mentor.ieee.org/802.11/dcn/22/11-22-056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493" TargetMode="External"/><Relationship Id="rId20" Type="http://schemas.openxmlformats.org/officeDocument/2006/relationships/hyperlink" Target="https://mentor.ieee.org/802.11/dcn/23/11-23-0578" TargetMode="External"/><Relationship Id="rId29" Type="http://schemas.openxmlformats.org/officeDocument/2006/relationships/hyperlink" Target="https://mentor.ieee.org/802.11/dcn/23/11-23-05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591"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057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594"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574" TargetMode="External"/><Relationship Id="rId10" Type="http://schemas.openxmlformats.org/officeDocument/2006/relationships/hyperlink" Target="https://mentor.ieee.org/802.11/dcn/23/11-23-0595" TargetMode="External"/><Relationship Id="rId19" Type="http://schemas.openxmlformats.org/officeDocument/2006/relationships/hyperlink" Target="https://mentor.ieee.org/802.11/dcn/23/11-23-0622" TargetMode="External"/><Relationship Id="rId31" Type="http://schemas.openxmlformats.org/officeDocument/2006/relationships/hyperlink" Target="https://mentor.ieee.org/802.11/dcn/23/11-23-058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619" TargetMode="External"/><Relationship Id="rId14" Type="http://schemas.openxmlformats.org/officeDocument/2006/relationships/hyperlink" Target="https://mentor.ieee.org/802.11/dcn/23/11-23-0586"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0575" TargetMode="External"/><Relationship Id="rId30" Type="http://schemas.openxmlformats.org/officeDocument/2006/relationships/hyperlink" Target="https://mentor.ieee.org/802.11/dcn/23/11-23-0577"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opLeftCell="A19" zoomScale="80" zoomScaleNormal="80" workbookViewId="0">
      <selection activeCell="S13" sqref="S13"/>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595</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43602</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489</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8" t="s">
        <v>55</v>
      </c>
      <c r="D22" s="499"/>
      <c r="E22" s="499"/>
      <c r="F22" s="499"/>
      <c r="G22" s="499"/>
      <c r="H22" s="499"/>
      <c r="I22" s="499"/>
      <c r="J22" s="499"/>
      <c r="K22" s="499"/>
      <c r="L22" s="499"/>
      <c r="M22" s="499"/>
      <c r="N22" s="499"/>
      <c r="O22" s="499"/>
      <c r="P22" s="500"/>
    </row>
    <row r="23" spans="1:16" ht="20.100000000000001" customHeight="1" x14ac:dyDescent="0.35">
      <c r="B23" s="22" t="s">
        <v>54</v>
      </c>
      <c r="C23" s="501"/>
      <c r="D23" s="502"/>
      <c r="E23" s="502"/>
      <c r="F23" s="502"/>
      <c r="G23" s="502"/>
      <c r="H23" s="502"/>
      <c r="I23" s="502"/>
      <c r="J23" s="502"/>
      <c r="K23" s="502"/>
      <c r="L23" s="502"/>
      <c r="M23" s="502"/>
      <c r="N23" s="502"/>
      <c r="O23" s="502"/>
      <c r="P23" s="503"/>
    </row>
    <row r="24" spans="1:16" ht="20.100000000000001" customHeight="1" x14ac:dyDescent="0.3">
      <c r="C24" s="504"/>
      <c r="D24" s="505"/>
      <c r="E24" s="505"/>
      <c r="F24" s="505"/>
      <c r="G24" s="505"/>
      <c r="H24" s="505"/>
      <c r="I24" s="505"/>
      <c r="J24" s="505"/>
      <c r="K24" s="505"/>
      <c r="L24" s="505"/>
      <c r="M24" s="505"/>
      <c r="N24" s="505"/>
      <c r="O24" s="505"/>
      <c r="P24" s="50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3" t="str">
        <f>Parameters!B1</f>
        <v>IEEE 802.11 WIRELESS LOCAL AREA NETWORKS SESSION #199</v>
      </c>
      <c r="C2" s="514"/>
      <c r="D2" s="514"/>
      <c r="E2" s="514"/>
      <c r="F2" s="514"/>
      <c r="G2" s="514"/>
      <c r="H2" s="514"/>
      <c r="I2" s="514"/>
      <c r="J2" s="514"/>
      <c r="K2" s="514"/>
      <c r="L2" s="514"/>
      <c r="M2" s="514"/>
      <c r="N2" s="514"/>
      <c r="O2" s="514"/>
      <c r="P2" s="515"/>
      <c r="IS2" s="1" t="s">
        <v>3</v>
      </c>
    </row>
    <row r="3" spans="2:253" ht="15.75" customHeight="1" x14ac:dyDescent="0.25">
      <c r="B3" s="516"/>
      <c r="C3" s="517"/>
      <c r="D3" s="517"/>
      <c r="E3" s="517"/>
      <c r="F3" s="517"/>
      <c r="G3" s="517"/>
      <c r="H3" s="517"/>
      <c r="I3" s="517"/>
      <c r="J3" s="517"/>
      <c r="K3" s="517"/>
      <c r="L3" s="517"/>
      <c r="M3" s="517"/>
      <c r="N3" s="517"/>
      <c r="O3" s="517"/>
      <c r="P3" s="518"/>
    </row>
    <row r="4" spans="2:253" ht="15.75" customHeight="1" x14ac:dyDescent="0.25">
      <c r="B4" s="519"/>
      <c r="C4" s="520"/>
      <c r="D4" s="520"/>
      <c r="E4" s="520"/>
      <c r="F4" s="520"/>
      <c r="G4" s="520"/>
      <c r="H4" s="520"/>
      <c r="I4" s="520"/>
      <c r="J4" s="520"/>
      <c r="K4" s="520"/>
      <c r="L4" s="520"/>
      <c r="M4" s="520"/>
      <c r="N4" s="520"/>
      <c r="O4" s="520"/>
      <c r="P4" s="521"/>
    </row>
    <row r="5" spans="2:253" ht="21" customHeight="1" x14ac:dyDescent="0.25">
      <c r="B5" s="522" t="str">
        <f>Parameters!B2</f>
        <v>Orlando and teleconference</v>
      </c>
      <c r="C5" s="510"/>
      <c r="D5" s="510"/>
      <c r="E5" s="510"/>
      <c r="F5" s="510"/>
      <c r="G5" s="510"/>
      <c r="H5" s="510"/>
      <c r="I5" s="510"/>
      <c r="J5" s="510"/>
      <c r="K5" s="510"/>
      <c r="L5" s="510"/>
      <c r="M5" s="510"/>
      <c r="N5" s="510"/>
      <c r="O5" s="510"/>
      <c r="P5" s="510"/>
    </row>
    <row r="6" spans="2:253" ht="15.75" customHeight="1" x14ac:dyDescent="0.25">
      <c r="B6" s="510"/>
      <c r="C6" s="510"/>
      <c r="D6" s="510"/>
      <c r="E6" s="510"/>
      <c r="F6" s="510"/>
      <c r="G6" s="510"/>
      <c r="H6" s="510"/>
      <c r="I6" s="510"/>
      <c r="J6" s="510"/>
      <c r="K6" s="510"/>
      <c r="L6" s="510"/>
      <c r="M6" s="510"/>
      <c r="N6" s="510"/>
      <c r="O6" s="510"/>
      <c r="P6" s="510"/>
    </row>
    <row r="7" spans="2:253" ht="15.75" customHeight="1" x14ac:dyDescent="0.25">
      <c r="B7" s="524" t="str">
        <f>Parameters!B3</f>
        <v>May 14-19, 2023</v>
      </c>
      <c r="C7" s="524"/>
      <c r="D7" s="524"/>
      <c r="E7" s="524"/>
      <c r="F7" s="524"/>
      <c r="G7" s="524"/>
      <c r="H7" s="524"/>
      <c r="I7" s="524"/>
      <c r="J7" s="524"/>
      <c r="K7" s="524"/>
      <c r="L7" s="524"/>
      <c r="M7" s="524"/>
      <c r="N7" s="524"/>
      <c r="O7" s="524"/>
      <c r="P7" s="524"/>
    </row>
    <row r="8" spans="2:253" ht="15.75" customHeight="1" x14ac:dyDescent="0.25">
      <c r="B8" s="524"/>
      <c r="C8" s="524"/>
      <c r="D8" s="524"/>
      <c r="E8" s="524"/>
      <c r="F8" s="524"/>
      <c r="G8" s="524"/>
      <c r="H8" s="524"/>
      <c r="I8" s="524"/>
      <c r="J8" s="524"/>
      <c r="K8" s="524"/>
      <c r="L8" s="524"/>
      <c r="M8" s="524"/>
      <c r="N8" s="524"/>
      <c r="O8" s="524"/>
      <c r="P8" s="52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3" t="s">
        <v>2</v>
      </c>
      <c r="C25" s="523"/>
      <c r="D25" s="523"/>
      <c r="E25" s="523"/>
      <c r="F25" s="523"/>
      <c r="G25" s="523"/>
      <c r="H25" s="523"/>
      <c r="I25" s="523"/>
      <c r="J25" s="523"/>
      <c r="K25" s="523"/>
      <c r="L25" s="523"/>
      <c r="M25" s="523"/>
      <c r="N25" s="523"/>
      <c r="O25" s="523"/>
      <c r="P25" s="523"/>
    </row>
    <row r="26" spans="2:21" ht="15.75" customHeight="1" x14ac:dyDescent="0.25">
      <c r="B26" s="523"/>
      <c r="C26" s="523"/>
      <c r="D26" s="523"/>
      <c r="E26" s="523"/>
      <c r="F26" s="523"/>
      <c r="G26" s="523"/>
      <c r="H26" s="523"/>
      <c r="I26" s="523"/>
      <c r="J26" s="523"/>
      <c r="K26" s="523"/>
      <c r="L26" s="523"/>
      <c r="M26" s="523"/>
      <c r="N26" s="523"/>
      <c r="O26" s="523"/>
      <c r="P26" s="523"/>
    </row>
    <row r="27" spans="2:21" ht="15.75" customHeight="1" x14ac:dyDescent="0.25">
      <c r="B27" s="510" t="s">
        <v>277</v>
      </c>
      <c r="C27" s="510"/>
      <c r="D27" s="510"/>
      <c r="E27" s="510"/>
      <c r="F27" s="510"/>
      <c r="G27" s="510"/>
      <c r="H27" s="510"/>
      <c r="I27" s="510"/>
      <c r="J27" s="511"/>
      <c r="K27" s="511"/>
      <c r="L27" s="507" t="str">
        <f>Title!C14</f>
        <v>dstanley@ieee.org</v>
      </c>
      <c r="M27" s="508"/>
      <c r="N27" s="508"/>
      <c r="O27" s="508"/>
      <c r="P27" s="508"/>
      <c r="Q27" s="508"/>
      <c r="R27" s="508"/>
    </row>
    <row r="28" spans="2:21" ht="15.75" customHeight="1" x14ac:dyDescent="0.25">
      <c r="B28" s="512"/>
      <c r="C28" s="512"/>
      <c r="D28" s="512"/>
      <c r="E28" s="512"/>
      <c r="F28" s="512"/>
      <c r="G28" s="512"/>
      <c r="H28" s="512"/>
      <c r="I28" s="512"/>
      <c r="J28" s="511"/>
      <c r="K28" s="511"/>
      <c r="L28" s="509"/>
      <c r="M28" s="509"/>
      <c r="N28" s="509"/>
      <c r="O28" s="509"/>
      <c r="P28" s="509"/>
      <c r="Q28" s="509"/>
      <c r="R28" s="509"/>
    </row>
    <row r="29" spans="2:21" ht="15.75" customHeight="1" x14ac:dyDescent="0.25">
      <c r="B29" s="510" t="s">
        <v>278</v>
      </c>
      <c r="C29" s="510"/>
      <c r="D29" s="510"/>
      <c r="E29" s="510"/>
      <c r="F29" s="510"/>
      <c r="G29" s="510"/>
      <c r="H29" s="510"/>
      <c r="I29" s="510"/>
      <c r="J29" s="511"/>
      <c r="K29" s="511"/>
      <c r="L29" s="507" t="str">
        <f>Title!I14</f>
        <v>jrosdahl@ieee.org</v>
      </c>
      <c r="M29" s="508"/>
      <c r="N29" s="508"/>
      <c r="O29" s="508"/>
      <c r="P29" s="508"/>
      <c r="Q29" s="508"/>
      <c r="R29" s="508"/>
    </row>
    <row r="30" spans="2:21" ht="15.75" customHeight="1" x14ac:dyDescent="0.25">
      <c r="B30" s="512"/>
      <c r="C30" s="512"/>
      <c r="D30" s="512"/>
      <c r="E30" s="512"/>
      <c r="F30" s="512"/>
      <c r="G30" s="512"/>
      <c r="H30" s="512"/>
      <c r="I30" s="512"/>
      <c r="J30" s="511"/>
      <c r="K30" s="511"/>
      <c r="L30" s="509"/>
      <c r="M30" s="509"/>
      <c r="N30" s="509"/>
      <c r="O30" s="509"/>
      <c r="P30" s="509"/>
      <c r="Q30" s="509"/>
      <c r="R30" s="509"/>
    </row>
    <row r="31" spans="2:21" ht="15.75" customHeight="1" x14ac:dyDescent="0.25">
      <c r="B31" s="510" t="s">
        <v>279</v>
      </c>
      <c r="C31" s="510"/>
      <c r="D31" s="510"/>
      <c r="E31" s="510"/>
      <c r="F31" s="510"/>
      <c r="G31" s="510"/>
      <c r="H31" s="510"/>
      <c r="I31" s="510"/>
      <c r="J31" s="511"/>
      <c r="K31" s="511"/>
      <c r="L31" s="507" t="str">
        <f>Title!I20</f>
        <v xml:space="preserve">robert.stacey@intel.com </v>
      </c>
      <c r="M31" s="508"/>
      <c r="N31" s="508"/>
      <c r="O31" s="508"/>
      <c r="P31" s="508"/>
      <c r="Q31" s="508"/>
      <c r="R31" s="508"/>
    </row>
    <row r="32" spans="2:21" ht="15.75" customHeight="1" x14ac:dyDescent="0.25">
      <c r="B32" s="512"/>
      <c r="C32" s="512"/>
      <c r="D32" s="512"/>
      <c r="E32" s="512"/>
      <c r="F32" s="512"/>
      <c r="G32" s="512"/>
      <c r="H32" s="512"/>
      <c r="I32" s="512"/>
      <c r="J32" s="511"/>
      <c r="K32" s="511"/>
      <c r="L32" s="509"/>
      <c r="M32" s="509"/>
      <c r="N32" s="509"/>
      <c r="O32" s="509"/>
      <c r="P32" s="509"/>
      <c r="Q32" s="509"/>
      <c r="R32" s="50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9" activePane="bottomRight" state="frozen"/>
      <selection activeCell="C1" sqref="C1"/>
      <selection pane="topRight" activeCell="F1" sqref="F1"/>
      <selection pane="bottomLeft" activeCell="C4" sqref="C4"/>
      <selection pane="bottomRight" activeCell="P23" sqref="P23:P26"/>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69"/>
      <c r="E1" s="525" t="s">
        <v>557</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5"/>
      <c r="AF1" s="368" t="s">
        <v>558</v>
      </c>
      <c r="AG1" s="156"/>
      <c r="AK1" s="156"/>
    </row>
    <row r="2" spans="1:41" s="166" customFormat="1" ht="54.45" customHeight="1" thickBot="1" x14ac:dyDescent="0.3">
      <c r="A2" s="193" t="s">
        <v>559</v>
      </c>
      <c r="B2" s="193" t="s">
        <v>497</v>
      </c>
      <c r="C2" s="193" t="s">
        <v>497</v>
      </c>
      <c r="D2" s="193" t="s">
        <v>559</v>
      </c>
      <c r="E2" s="193" t="s">
        <v>559</v>
      </c>
      <c r="F2" s="292" t="s">
        <v>564</v>
      </c>
      <c r="G2" s="527">
        <v>43599</v>
      </c>
      <c r="H2" s="528"/>
      <c r="I2" s="528"/>
      <c r="J2" s="528"/>
      <c r="K2" s="528"/>
      <c r="L2" s="529"/>
      <c r="M2" s="527">
        <f>G2+1</f>
        <v>43600</v>
      </c>
      <c r="N2" s="528"/>
      <c r="O2" s="528"/>
      <c r="P2" s="528"/>
      <c r="Q2" s="528"/>
      <c r="R2" s="283"/>
      <c r="S2" s="527">
        <f>M2+1</f>
        <v>43601</v>
      </c>
      <c r="T2" s="528"/>
      <c r="U2" s="528"/>
      <c r="V2" s="528"/>
      <c r="W2" s="528"/>
      <c r="X2" s="283"/>
      <c r="Y2" s="527">
        <f>S2+1</f>
        <v>43602</v>
      </c>
      <c r="Z2" s="528"/>
      <c r="AA2" s="528"/>
      <c r="AB2" s="528"/>
      <c r="AC2" s="528"/>
      <c r="AD2" s="283"/>
      <c r="AE2" s="293">
        <f>Y2+1</f>
        <v>43603</v>
      </c>
      <c r="AG2" s="166" t="s">
        <v>498</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401</v>
      </c>
      <c r="AG3" s="167" t="s">
        <v>421</v>
      </c>
      <c r="AH3" s="167" t="s">
        <v>417</v>
      </c>
      <c r="AI3" s="167" t="s">
        <v>416</v>
      </c>
      <c r="AJ3" s="167" t="s">
        <v>403</v>
      </c>
      <c r="AK3" s="167" t="s">
        <v>404</v>
      </c>
    </row>
    <row r="4" spans="1:41" s="167" customFormat="1" ht="69" customHeight="1" thickBot="1" x14ac:dyDescent="0.3">
      <c r="A4" s="202" t="s">
        <v>390</v>
      </c>
      <c r="B4" s="203" t="s">
        <v>499</v>
      </c>
      <c r="C4" s="203" t="s">
        <v>390</v>
      </c>
      <c r="D4" s="204" t="s">
        <v>500</v>
      </c>
      <c r="E4" s="205" t="s">
        <v>394</v>
      </c>
      <c r="F4" s="206" t="s">
        <v>446</v>
      </c>
      <c r="G4" s="207" t="s">
        <v>343</v>
      </c>
      <c r="H4" s="198" t="s">
        <v>344</v>
      </c>
      <c r="I4" s="198" t="s">
        <v>345</v>
      </c>
      <c r="J4" s="198" t="s">
        <v>358</v>
      </c>
      <c r="K4" s="198" t="s">
        <v>359</v>
      </c>
      <c r="L4" s="208" t="s">
        <v>447</v>
      </c>
      <c r="M4" s="207" t="s">
        <v>346</v>
      </c>
      <c r="N4" s="198" t="s">
        <v>347</v>
      </c>
      <c r="O4" s="198" t="s">
        <v>348</v>
      </c>
      <c r="P4" s="198" t="s">
        <v>349</v>
      </c>
      <c r="Q4" s="198" t="s">
        <v>360</v>
      </c>
      <c r="R4" s="208" t="s">
        <v>448</v>
      </c>
      <c r="S4" s="207" t="s">
        <v>350</v>
      </c>
      <c r="T4" s="198" t="s">
        <v>351</v>
      </c>
      <c r="U4" s="198" t="s">
        <v>352</v>
      </c>
      <c r="V4" s="198" t="s">
        <v>449</v>
      </c>
      <c r="W4" s="198" t="s">
        <v>450</v>
      </c>
      <c r="X4" s="208" t="s">
        <v>451</v>
      </c>
      <c r="Y4" s="207" t="s">
        <v>353</v>
      </c>
      <c r="Z4" s="198" t="s">
        <v>354</v>
      </c>
      <c r="AA4" s="198" t="s">
        <v>355</v>
      </c>
      <c r="AB4" s="198" t="s">
        <v>356</v>
      </c>
      <c r="AC4" s="198" t="s">
        <v>452</v>
      </c>
      <c r="AD4" s="208" t="s">
        <v>453</v>
      </c>
      <c r="AE4" s="201" t="s">
        <v>357</v>
      </c>
      <c r="AF4" s="167" t="s">
        <v>401</v>
      </c>
      <c r="AG4" s="167" t="s">
        <v>421</v>
      </c>
      <c r="AH4" s="167" t="s">
        <v>417</v>
      </c>
      <c r="AI4" s="167" t="s">
        <v>416</v>
      </c>
      <c r="AJ4" s="167" t="s">
        <v>403</v>
      </c>
      <c r="AK4" s="167" t="s">
        <v>404</v>
      </c>
      <c r="AM4" s="167" t="s">
        <v>508</v>
      </c>
      <c r="AN4" s="167" t="s">
        <v>509</v>
      </c>
      <c r="AO4" s="167" t="s">
        <v>510</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24"/>
      <c r="M5" s="435"/>
      <c r="N5" s="218"/>
      <c r="O5" s="218"/>
      <c r="P5" s="218"/>
      <c r="Q5" s="436" t="s">
        <v>402</v>
      </c>
      <c r="R5" s="324"/>
      <c r="S5" s="213"/>
      <c r="T5" s="213"/>
      <c r="U5" s="213"/>
      <c r="V5" s="213"/>
      <c r="W5" s="213"/>
      <c r="X5" s="213"/>
      <c r="Y5" s="216"/>
      <c r="Z5" s="217"/>
      <c r="AA5" s="217"/>
      <c r="AB5" s="218"/>
      <c r="AC5" s="217"/>
      <c r="AD5" s="219"/>
      <c r="AE5" s="170"/>
      <c r="AF5" s="189"/>
      <c r="AG5" s="371">
        <v>4</v>
      </c>
      <c r="AH5" s="372">
        <f>5+AO5</f>
        <v>5</v>
      </c>
      <c r="AI5" s="372">
        <v>0</v>
      </c>
      <c r="AJ5" s="373">
        <f>TIME(4,0,0)</f>
        <v>0.16666666666666666</v>
      </c>
      <c r="AK5" s="294" t="s">
        <v>394</v>
      </c>
      <c r="AL5" s="167">
        <v>30</v>
      </c>
      <c r="AM5" s="377">
        <f t="shared" ref="AM5:AM7" si="4">DATE(YEAR($G$2),3,14)-(WEEKDAY(DATE(YEAR($G$2),3,14))-1)</f>
        <v>43535</v>
      </c>
      <c r="AN5" s="377">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437"/>
      <c r="N6" s="215"/>
      <c r="O6" s="215"/>
      <c r="P6" s="215"/>
      <c r="Q6" s="438"/>
      <c r="R6" s="223"/>
      <c r="S6" s="213"/>
      <c r="T6" s="213"/>
      <c r="U6" s="213"/>
      <c r="V6" s="213"/>
      <c r="W6" s="213"/>
      <c r="X6" s="213"/>
      <c r="Y6" s="221"/>
      <c r="Z6" s="222"/>
      <c r="AA6" s="222"/>
      <c r="AB6" s="222"/>
      <c r="AC6" s="222"/>
      <c r="AD6" s="223"/>
      <c r="AE6" s="170"/>
      <c r="AF6" s="189"/>
      <c r="AG6" s="371">
        <v>5</v>
      </c>
      <c r="AH6" s="372">
        <f>6+AO6</f>
        <v>6</v>
      </c>
      <c r="AI6" s="372">
        <v>0</v>
      </c>
      <c r="AJ6" s="373">
        <f>TIME(5,0,0)</f>
        <v>0.20833333333333334</v>
      </c>
      <c r="AK6" s="294" t="s">
        <v>405</v>
      </c>
      <c r="AL6" s="167">
        <v>30</v>
      </c>
      <c r="AM6" s="377">
        <f t="shared" si="4"/>
        <v>43535</v>
      </c>
      <c r="AN6" s="377">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39"/>
      <c r="H7" s="440" t="s">
        <v>560</v>
      </c>
      <c r="I7" s="441"/>
      <c r="J7" s="441"/>
      <c r="K7" s="442"/>
      <c r="L7" s="217"/>
      <c r="M7" s="325" t="s">
        <v>419</v>
      </c>
      <c r="N7" s="483" t="s">
        <v>340</v>
      </c>
      <c r="O7" s="443" t="s">
        <v>454</v>
      </c>
      <c r="P7" s="217"/>
      <c r="Q7" s="256"/>
      <c r="R7" s="260"/>
      <c r="S7" s="337" t="s">
        <v>482</v>
      </c>
      <c r="T7" s="483" t="s">
        <v>340</v>
      </c>
      <c r="U7" s="218"/>
      <c r="V7" s="218"/>
      <c r="W7" s="256"/>
      <c r="X7" s="219"/>
      <c r="Y7" s="224" t="s">
        <v>333</v>
      </c>
      <c r="Z7" s="484" t="s">
        <v>340</v>
      </c>
      <c r="AA7" s="455" t="s">
        <v>463</v>
      </c>
      <c r="AB7" s="336" t="s">
        <v>363</v>
      </c>
      <c r="AC7" s="219"/>
      <c r="AD7" s="402">
        <v>18</v>
      </c>
      <c r="AE7" s="326"/>
      <c r="AF7" s="189"/>
      <c r="AG7" s="371">
        <v>6</v>
      </c>
      <c r="AH7" s="372">
        <f>7+AO7</f>
        <v>7</v>
      </c>
      <c r="AI7" s="372">
        <v>0</v>
      </c>
      <c r="AJ7" s="373">
        <f>TIME(6,0,0)</f>
        <v>0.25</v>
      </c>
      <c r="AK7" s="294" t="s">
        <v>406</v>
      </c>
      <c r="AL7" s="167">
        <v>30</v>
      </c>
      <c r="AM7" s="377">
        <f t="shared" si="4"/>
        <v>43535</v>
      </c>
      <c r="AN7" s="377">
        <f t="shared" si="5"/>
        <v>43773</v>
      </c>
      <c r="AO7" s="167">
        <f t="shared" ref="AO7:AO11" si="7">IF($G$2 &gt;AM7&amp;$G$2&lt;AN7,-1,0)</f>
        <v>0</v>
      </c>
    </row>
    <row r="8" spans="1:41" ht="41.25" customHeight="1" thickBot="1" x14ac:dyDescent="0.3">
      <c r="A8" s="181" t="str">
        <f t="shared" si="0"/>
        <v>12:30-13:00</v>
      </c>
      <c r="B8" s="181" t="str">
        <f t="shared" si="1"/>
        <v>18:30-19:00</v>
      </c>
      <c r="C8" s="209" t="str">
        <f t="shared" si="2"/>
        <v>13:30-14:00</v>
      </c>
      <c r="D8" s="179">
        <f t="shared" si="6"/>
        <v>0.56250000000000011</v>
      </c>
      <c r="E8" s="220" t="str">
        <f t="shared" si="3"/>
        <v>8:30-9:00</v>
      </c>
      <c r="F8" s="309"/>
      <c r="G8" s="444"/>
      <c r="H8" s="445"/>
      <c r="I8" s="446" t="s">
        <v>561</v>
      </c>
      <c r="J8" s="445"/>
      <c r="K8" s="447"/>
      <c r="L8" s="215"/>
      <c r="M8" s="327"/>
      <c r="N8" s="229"/>
      <c r="O8" s="227" t="s">
        <v>456</v>
      </c>
      <c r="P8" s="215"/>
      <c r="Q8" s="260"/>
      <c r="R8" s="230"/>
      <c r="S8" s="341" t="s">
        <v>483</v>
      </c>
      <c r="T8" s="229"/>
      <c r="U8" s="213"/>
      <c r="V8" s="213"/>
      <c r="W8" s="260"/>
      <c r="X8" s="230"/>
      <c r="Y8" s="226" t="s">
        <v>432</v>
      </c>
      <c r="Z8" s="229"/>
      <c r="AA8" s="456" t="s">
        <v>458</v>
      </c>
      <c r="AB8" s="228"/>
      <c r="AC8" s="230"/>
      <c r="AD8" s="403" t="s">
        <v>459</v>
      </c>
      <c r="AE8" s="329">
        <v>802.11</v>
      </c>
      <c r="AF8" s="189"/>
      <c r="AG8" s="371">
        <v>7</v>
      </c>
      <c r="AH8" s="372">
        <f>8+AO8</f>
        <v>8</v>
      </c>
      <c r="AI8" s="372">
        <v>0</v>
      </c>
      <c r="AJ8" s="373">
        <f>TIME(7,0,0)</f>
        <v>0.29166666666666669</v>
      </c>
      <c r="AK8" s="294" t="s">
        <v>407</v>
      </c>
      <c r="AL8" s="167">
        <v>30</v>
      </c>
      <c r="AM8" s="377">
        <f>DATE(YEAR($G$2),3,14)-(WEEKDAY(DATE(YEAR($G$2),3,14))-1)</f>
        <v>43535</v>
      </c>
      <c r="AN8" s="377">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48"/>
      <c r="H9" s="449" t="s">
        <v>562</v>
      </c>
      <c r="I9" s="449"/>
      <c r="J9" s="449"/>
      <c r="K9" s="450"/>
      <c r="L9" s="215"/>
      <c r="M9" s="327"/>
      <c r="N9" s="229"/>
      <c r="O9" s="227"/>
      <c r="P9" s="215"/>
      <c r="Q9" s="260"/>
      <c r="R9" s="219">
        <v>802</v>
      </c>
      <c r="S9" s="297"/>
      <c r="T9" s="229"/>
      <c r="U9" s="213"/>
      <c r="V9" s="213"/>
      <c r="W9" s="260"/>
      <c r="X9" s="230"/>
      <c r="Y9" s="234"/>
      <c r="Z9" s="229"/>
      <c r="AA9" s="328"/>
      <c r="AB9" s="233"/>
      <c r="AC9" s="230"/>
      <c r="AD9" s="330"/>
      <c r="AE9" s="331" t="s">
        <v>461</v>
      </c>
      <c r="AF9" s="189"/>
      <c r="AG9" s="371">
        <v>22</v>
      </c>
      <c r="AH9" s="374">
        <f>23+AO9</f>
        <v>23</v>
      </c>
      <c r="AI9" s="372">
        <v>0</v>
      </c>
      <c r="AJ9" s="373">
        <f>TIME(24-2,0,0)</f>
        <v>0.91666666666666663</v>
      </c>
      <c r="AK9" s="294" t="s">
        <v>408</v>
      </c>
      <c r="AL9" s="167">
        <v>30</v>
      </c>
      <c r="AM9" s="377">
        <f>DATE(YEAR($G$2),3,31)-(WEEKDAY(DATE(YEAR($G$2),3,31))-1)</f>
        <v>43549</v>
      </c>
      <c r="AN9" s="377">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51"/>
      <c r="H10" s="452"/>
      <c r="I10" s="452" t="s">
        <v>563</v>
      </c>
      <c r="J10" s="452"/>
      <c r="K10" s="453"/>
      <c r="L10" s="222"/>
      <c r="M10" s="332"/>
      <c r="N10" s="333"/>
      <c r="O10" s="237"/>
      <c r="P10" s="222"/>
      <c r="Q10" s="262"/>
      <c r="R10" s="457" t="s">
        <v>571</v>
      </c>
      <c r="S10" s="347"/>
      <c r="T10" s="333"/>
      <c r="U10" s="454"/>
      <c r="V10" s="454"/>
      <c r="W10" s="262"/>
      <c r="X10" s="239"/>
      <c r="Y10" s="236"/>
      <c r="Z10" s="238"/>
      <c r="AA10" s="244"/>
      <c r="AB10" s="334"/>
      <c r="AC10" s="239"/>
      <c r="AD10" s="335"/>
      <c r="AE10" s="331" t="s">
        <v>460</v>
      </c>
      <c r="AF10" s="189"/>
      <c r="AG10" s="371">
        <v>23</v>
      </c>
      <c r="AH10" s="374">
        <f>24+AO10</f>
        <v>24</v>
      </c>
      <c r="AI10" s="372">
        <v>0</v>
      </c>
      <c r="AJ10" s="373">
        <f>TIME(24-1,0,0)</f>
        <v>0.95833333333333337</v>
      </c>
      <c r="AK10" s="294" t="s">
        <v>409</v>
      </c>
      <c r="AL10" s="167">
        <v>30</v>
      </c>
      <c r="AM10" s="377">
        <f>DATE(YEAR($G$2),3,31)-(WEEKDAY(DATE(YEAR($G$2),3,31))-1)</f>
        <v>43549</v>
      </c>
      <c r="AN10" s="377">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9" t="s">
        <v>331</v>
      </c>
      <c r="H11" s="250" t="s">
        <v>331</v>
      </c>
      <c r="I11" s="250" t="s">
        <v>331</v>
      </c>
      <c r="J11" s="250" t="s">
        <v>331</v>
      </c>
      <c r="K11" s="250" t="s">
        <v>331</v>
      </c>
      <c r="L11" s="243" t="s">
        <v>331</v>
      </c>
      <c r="M11" s="271" t="s">
        <v>331</v>
      </c>
      <c r="N11" s="248" t="s">
        <v>331</v>
      </c>
      <c r="O11" s="248" t="s">
        <v>331</v>
      </c>
      <c r="P11" s="248" t="s">
        <v>331</v>
      </c>
      <c r="Q11" s="248" t="s">
        <v>331</v>
      </c>
      <c r="R11" s="473" t="s">
        <v>331</v>
      </c>
      <c r="S11" s="241" t="s">
        <v>331</v>
      </c>
      <c r="T11" s="242" t="s">
        <v>331</v>
      </c>
      <c r="U11" s="242" t="s">
        <v>331</v>
      </c>
      <c r="V11" s="242" t="s">
        <v>331</v>
      </c>
      <c r="W11" s="242" t="s">
        <v>331</v>
      </c>
      <c r="X11" s="473" t="s">
        <v>331</v>
      </c>
      <c r="Y11" s="249" t="s">
        <v>331</v>
      </c>
      <c r="Z11" s="250" t="s">
        <v>331</v>
      </c>
      <c r="AA11" s="250" t="s">
        <v>331</v>
      </c>
      <c r="AB11" s="250" t="s">
        <v>331</v>
      </c>
      <c r="AC11" s="250" t="s">
        <v>331</v>
      </c>
      <c r="AD11" s="243" t="s">
        <v>331</v>
      </c>
      <c r="AE11" s="329"/>
      <c r="AF11" s="189"/>
      <c r="AG11" s="371">
        <v>21</v>
      </c>
      <c r="AH11" s="374">
        <f>22+AO11</f>
        <v>22</v>
      </c>
      <c r="AI11" s="372">
        <v>0</v>
      </c>
      <c r="AJ11" s="373">
        <f>TIME(24-3,0,0)</f>
        <v>0.875</v>
      </c>
      <c r="AK11" s="294" t="s">
        <v>410</v>
      </c>
      <c r="AL11" s="167">
        <v>30</v>
      </c>
      <c r="AM11" s="377">
        <f>DATE(YEAR($G$2),3,31)-(WEEKDAY(DATE(YEAR($G$2),3,31))-1)-2</f>
        <v>43547</v>
      </c>
      <c r="AN11" s="377">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79" t="s">
        <v>454</v>
      </c>
      <c r="H12" s="401" t="s">
        <v>340</v>
      </c>
      <c r="I12" s="455" t="s">
        <v>463</v>
      </c>
      <c r="J12" s="336" t="s">
        <v>363</v>
      </c>
      <c r="K12" s="495" t="s">
        <v>455</v>
      </c>
      <c r="L12" s="217"/>
      <c r="M12" s="224" t="s">
        <v>454</v>
      </c>
      <c r="N12" s="225" t="s">
        <v>454</v>
      </c>
      <c r="O12" s="493" t="s">
        <v>462</v>
      </c>
      <c r="P12" s="217"/>
      <c r="Q12" s="488" t="s">
        <v>332</v>
      </c>
      <c r="R12" s="402">
        <v>18</v>
      </c>
      <c r="S12" s="379" t="s">
        <v>454</v>
      </c>
      <c r="T12" s="399" t="s">
        <v>340</v>
      </c>
      <c r="U12" s="400" t="s">
        <v>463</v>
      </c>
      <c r="V12" s="380" t="s">
        <v>455</v>
      </c>
      <c r="W12" s="474" t="s">
        <v>365</v>
      </c>
      <c r="X12" s="427" t="s">
        <v>571</v>
      </c>
      <c r="Y12" s="337" t="s">
        <v>482</v>
      </c>
      <c r="Z12" s="401" t="s">
        <v>340</v>
      </c>
      <c r="AA12" s="217"/>
      <c r="AB12" s="217"/>
      <c r="AC12" s="219"/>
      <c r="AD12" s="219">
        <v>802</v>
      </c>
      <c r="AE12" s="296"/>
      <c r="AF12" s="189"/>
      <c r="AG12" s="371">
        <v>18</v>
      </c>
      <c r="AH12" s="374">
        <v>19</v>
      </c>
      <c r="AI12" s="372">
        <v>30</v>
      </c>
      <c r="AJ12" s="373">
        <f>TIME(24-6,30,0)</f>
        <v>0.77083333333333337</v>
      </c>
      <c r="AK12" s="294" t="s">
        <v>411</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81" t="s">
        <v>432</v>
      </c>
      <c r="H13" s="229"/>
      <c r="I13" s="456" t="s">
        <v>458</v>
      </c>
      <c r="J13" s="339"/>
      <c r="K13" s="496" t="s">
        <v>483</v>
      </c>
      <c r="L13" s="215"/>
      <c r="M13" s="226" t="s">
        <v>456</v>
      </c>
      <c r="N13" s="227" t="s">
        <v>457</v>
      </c>
      <c r="O13" s="494" t="s">
        <v>464</v>
      </c>
      <c r="P13" s="215"/>
      <c r="Q13" s="409"/>
      <c r="R13" s="403" t="s">
        <v>459</v>
      </c>
      <c r="S13" s="381" t="s">
        <v>432</v>
      </c>
      <c r="T13" s="229"/>
      <c r="U13" s="328" t="s">
        <v>458</v>
      </c>
      <c r="V13" s="382" t="s">
        <v>483</v>
      </c>
      <c r="W13" s="475"/>
      <c r="X13" s="428"/>
      <c r="Y13" s="341" t="s">
        <v>483</v>
      </c>
      <c r="Z13" s="229"/>
      <c r="AA13" s="215"/>
      <c r="AB13" s="215"/>
      <c r="AC13" s="230"/>
      <c r="AD13" s="457" t="s">
        <v>571</v>
      </c>
      <c r="AE13" s="295"/>
      <c r="AF13" s="189"/>
      <c r="AG13" s="371">
        <v>17</v>
      </c>
      <c r="AH13" s="374">
        <v>18</v>
      </c>
      <c r="AI13" s="372">
        <v>0</v>
      </c>
      <c r="AJ13" s="373">
        <f>TIME(24-7,0,0)</f>
        <v>0.70833333333333337</v>
      </c>
      <c r="AK13" s="294" t="s">
        <v>499</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229"/>
      <c r="I14" s="458"/>
      <c r="J14" s="342"/>
      <c r="K14" s="459"/>
      <c r="L14" s="215"/>
      <c r="M14" s="226"/>
      <c r="N14" s="227"/>
      <c r="O14" s="404"/>
      <c r="P14" s="215"/>
      <c r="Q14" s="410"/>
      <c r="R14" s="405"/>
      <c r="S14" s="231"/>
      <c r="T14" s="229"/>
      <c r="U14" s="244"/>
      <c r="V14" s="235"/>
      <c r="W14" s="476"/>
      <c r="X14" s="428"/>
      <c r="Y14" s="297"/>
      <c r="Z14" s="229"/>
      <c r="AA14" s="215"/>
      <c r="AB14" s="215"/>
      <c r="AC14" s="230"/>
      <c r="AD14" s="230"/>
      <c r="AE14" s="298"/>
      <c r="AF14" s="189"/>
      <c r="AG14" s="371">
        <v>15</v>
      </c>
      <c r="AH14" s="374">
        <v>17</v>
      </c>
      <c r="AI14" s="372">
        <v>0</v>
      </c>
      <c r="AJ14" s="373">
        <f>TIME(24-8,0,0)</f>
        <v>0.66666666666666663</v>
      </c>
      <c r="AK14" s="294" t="s">
        <v>412</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6"/>
      <c r="H15" s="238"/>
      <c r="I15" s="460"/>
      <c r="J15" s="461"/>
      <c r="K15" s="462"/>
      <c r="L15" s="215"/>
      <c r="M15" s="236"/>
      <c r="N15" s="237"/>
      <c r="O15" s="345"/>
      <c r="P15" s="222"/>
      <c r="Q15" s="411"/>
      <c r="R15" s="346"/>
      <c r="S15" s="236"/>
      <c r="T15" s="333"/>
      <c r="U15" s="276"/>
      <c r="V15" s="240"/>
      <c r="W15" s="477"/>
      <c r="X15" s="429"/>
      <c r="Y15" s="347"/>
      <c r="Z15" s="238"/>
      <c r="AA15" s="222"/>
      <c r="AB15" s="222"/>
      <c r="AC15" s="239"/>
      <c r="AD15" s="239"/>
      <c r="AE15" s="299" t="s">
        <v>484</v>
      </c>
      <c r="AF15" s="189"/>
      <c r="AG15" s="371">
        <v>16</v>
      </c>
      <c r="AH15" s="374">
        <v>16</v>
      </c>
      <c r="AI15" s="372">
        <v>0</v>
      </c>
      <c r="AJ15" s="373">
        <f>TIME(24-9,0,0)</f>
        <v>0.625</v>
      </c>
      <c r="AK15" s="294" t="s">
        <v>413</v>
      </c>
      <c r="AL15" s="167">
        <v>30</v>
      </c>
    </row>
    <row r="16" spans="1:41" ht="37.5" customHeight="1" thickBot="1" x14ac:dyDescent="0.3">
      <c r="A16" s="181" t="str">
        <f t="shared" si="8"/>
        <v>16:30-17:00</v>
      </c>
      <c r="B16" s="181" t="str">
        <f t="shared" si="9"/>
        <v>22:30-23:00</v>
      </c>
      <c r="C16" s="209" t="str">
        <f t="shared" si="10"/>
        <v>17:30-18:00</v>
      </c>
      <c r="D16" s="179">
        <f t="shared" si="6"/>
        <v>0.72916666666666707</v>
      </c>
      <c r="E16" s="220" t="str">
        <f t="shared" si="3"/>
        <v>12:30-13:00</v>
      </c>
      <c r="F16" s="211"/>
      <c r="G16" s="249" t="s">
        <v>331</v>
      </c>
      <c r="H16" s="250" t="s">
        <v>331</v>
      </c>
      <c r="I16" s="250" t="s">
        <v>331</v>
      </c>
      <c r="J16" s="250" t="s">
        <v>331</v>
      </c>
      <c r="K16" s="250" t="s">
        <v>331</v>
      </c>
      <c r="L16" s="251" t="s">
        <v>331</v>
      </c>
      <c r="M16" s="271" t="s">
        <v>331</v>
      </c>
      <c r="N16" s="248" t="s">
        <v>331</v>
      </c>
      <c r="O16" s="248" t="s">
        <v>331</v>
      </c>
      <c r="P16" s="248" t="s">
        <v>331</v>
      </c>
      <c r="Q16" s="248" t="s">
        <v>331</v>
      </c>
      <c r="R16" s="251" t="s">
        <v>331</v>
      </c>
      <c r="S16" s="249" t="s">
        <v>331</v>
      </c>
      <c r="T16" s="250" t="s">
        <v>331</v>
      </c>
      <c r="U16" s="250" t="s">
        <v>331</v>
      </c>
      <c r="V16" s="250" t="s">
        <v>331</v>
      </c>
      <c r="W16" s="250" t="s">
        <v>331</v>
      </c>
      <c r="X16" s="251" t="s">
        <v>331</v>
      </c>
      <c r="Y16" s="249" t="s">
        <v>331</v>
      </c>
      <c r="Z16" s="250" t="s">
        <v>331</v>
      </c>
      <c r="AA16" s="250" t="s">
        <v>331</v>
      </c>
      <c r="AB16" s="250" t="s">
        <v>331</v>
      </c>
      <c r="AC16" s="250" t="s">
        <v>331</v>
      </c>
      <c r="AD16" s="251" t="s">
        <v>331</v>
      </c>
      <c r="AE16" s="299" t="s">
        <v>485</v>
      </c>
      <c r="AF16" s="189"/>
      <c r="AG16" s="371">
        <v>14</v>
      </c>
      <c r="AH16" s="374">
        <v>15</v>
      </c>
      <c r="AI16" s="372">
        <v>0</v>
      </c>
      <c r="AJ16" s="373">
        <f>TIME(24-10,0,0)</f>
        <v>0.58333333333333337</v>
      </c>
      <c r="AK16" s="294" t="s">
        <v>414</v>
      </c>
      <c r="AL16" s="167">
        <v>30</v>
      </c>
      <c r="AM16" s="377">
        <f>DATE(YEAR($G$2),4,7)-(WEEKDAY(DATE(YEAR($G$2),4,7))-1)</f>
        <v>43556</v>
      </c>
      <c r="AN16" s="377">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2" t="s">
        <v>331</v>
      </c>
      <c r="H17" s="253" t="s">
        <v>331</v>
      </c>
      <c r="I17" s="253" t="s">
        <v>331</v>
      </c>
      <c r="J17" s="253" t="s">
        <v>331</v>
      </c>
      <c r="K17" s="253" t="s">
        <v>331</v>
      </c>
      <c r="L17" s="254" t="s">
        <v>331</v>
      </c>
      <c r="M17" s="271" t="s">
        <v>331</v>
      </c>
      <c r="N17" s="248" t="s">
        <v>331</v>
      </c>
      <c r="O17" s="248" t="s">
        <v>331</v>
      </c>
      <c r="P17" s="248" t="s">
        <v>331</v>
      </c>
      <c r="Q17" s="248" t="s">
        <v>331</v>
      </c>
      <c r="R17" s="272" t="s">
        <v>331</v>
      </c>
      <c r="S17" s="252" t="s">
        <v>331</v>
      </c>
      <c r="T17" s="253" t="s">
        <v>331</v>
      </c>
      <c r="U17" s="253" t="s">
        <v>331</v>
      </c>
      <c r="V17" s="253" t="s">
        <v>331</v>
      </c>
      <c r="W17" s="253" t="s">
        <v>331</v>
      </c>
      <c r="X17" s="254" t="s">
        <v>331</v>
      </c>
      <c r="Y17" s="271" t="s">
        <v>331</v>
      </c>
      <c r="Z17" s="248" t="s">
        <v>331</v>
      </c>
      <c r="AA17" s="248" t="s">
        <v>331</v>
      </c>
      <c r="AB17" s="248" t="s">
        <v>331</v>
      </c>
      <c r="AC17" s="248" t="s">
        <v>331</v>
      </c>
      <c r="AD17" s="248" t="s">
        <v>331</v>
      </c>
      <c r="AE17" s="300"/>
      <c r="AF17" s="189"/>
      <c r="AG17" s="371">
        <v>21</v>
      </c>
      <c r="AH17" s="374">
        <f>22+AO17</f>
        <v>22</v>
      </c>
      <c r="AI17" s="372">
        <v>0</v>
      </c>
      <c r="AJ17" s="373">
        <f>TIME(24-3,0,0)</f>
        <v>0.875</v>
      </c>
      <c r="AK17" s="294" t="s">
        <v>418</v>
      </c>
      <c r="AL17" s="167">
        <v>30</v>
      </c>
      <c r="AM17" s="377">
        <f>DATE(YEAR($G$2),3,31)-(WEEKDAY(DATE(YEAR($G$2),3,31))-1)</f>
        <v>43549</v>
      </c>
      <c r="AN17" s="377">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255" t="s">
        <v>502</v>
      </c>
      <c r="G18" s="224" t="s">
        <v>454</v>
      </c>
      <c r="H18" s="225" t="s">
        <v>454</v>
      </c>
      <c r="I18" s="486" t="s">
        <v>501</v>
      </c>
      <c r="J18" s="217"/>
      <c r="K18" s="487" t="s">
        <v>364</v>
      </c>
      <c r="L18" s="470"/>
      <c r="M18" s="379" t="s">
        <v>454</v>
      </c>
      <c r="N18" s="463"/>
      <c r="O18" s="492" t="s">
        <v>501</v>
      </c>
      <c r="P18" s="336" t="s">
        <v>363</v>
      </c>
      <c r="Q18" s="219"/>
      <c r="R18" s="219"/>
      <c r="S18" s="348"/>
      <c r="T18" s="349"/>
      <c r="U18" s="349"/>
      <c r="V18" s="349"/>
      <c r="W18" s="350"/>
      <c r="X18" s="217"/>
      <c r="Y18" s="379" t="s">
        <v>454</v>
      </c>
      <c r="Z18" s="485" t="s">
        <v>455</v>
      </c>
      <c r="AA18" s="217"/>
      <c r="AB18" s="487" t="s">
        <v>364</v>
      </c>
      <c r="AC18" s="488" t="s">
        <v>332</v>
      </c>
      <c r="AD18" s="219"/>
      <c r="AE18" s="301"/>
      <c r="AF18" s="258"/>
      <c r="AG18" s="372">
        <v>10</v>
      </c>
      <c r="AH18" s="372">
        <v>11</v>
      </c>
      <c r="AI18" s="372">
        <v>0</v>
      </c>
      <c r="AJ18" s="373">
        <f>TIME(10,0,0)</f>
        <v>0.41666666666666669</v>
      </c>
      <c r="AK18" s="294" t="s">
        <v>481</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9" t="s">
        <v>465</v>
      </c>
      <c r="G19" s="226" t="s">
        <v>456</v>
      </c>
      <c r="H19" s="227" t="s">
        <v>457</v>
      </c>
      <c r="I19" s="351"/>
      <c r="J19" s="215"/>
      <c r="K19" s="340"/>
      <c r="L19" s="471"/>
      <c r="M19" s="381" t="s">
        <v>432</v>
      </c>
      <c r="N19" s="464"/>
      <c r="O19" s="383"/>
      <c r="P19" s="339"/>
      <c r="Q19" s="230"/>
      <c r="R19" s="230"/>
      <c r="S19" s="406"/>
      <c r="T19" s="407"/>
      <c r="U19" s="378" t="s">
        <v>466</v>
      </c>
      <c r="V19" s="407"/>
      <c r="W19" s="408"/>
      <c r="X19" s="215"/>
      <c r="Y19" s="226" t="s">
        <v>432</v>
      </c>
      <c r="Z19" s="489" t="s">
        <v>483</v>
      </c>
      <c r="AA19" s="215"/>
      <c r="AB19" s="490"/>
      <c r="AC19" s="491"/>
      <c r="AD19" s="230"/>
      <c r="AE19" s="302"/>
      <c r="AF19" s="258"/>
      <c r="AG19" s="372">
        <v>0</v>
      </c>
      <c r="AH19" s="372">
        <v>0</v>
      </c>
      <c r="AI19" s="372">
        <v>0</v>
      </c>
      <c r="AJ19" s="373">
        <v>0</v>
      </c>
      <c r="AK19" s="375" t="s">
        <v>486</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06"/>
      <c r="G20" s="231"/>
      <c r="H20" s="232"/>
      <c r="I20" s="351"/>
      <c r="J20" s="215"/>
      <c r="K20" s="343"/>
      <c r="L20" s="472"/>
      <c r="M20" s="231"/>
      <c r="N20" s="213"/>
      <c r="O20" s="383"/>
      <c r="P20" s="342"/>
      <c r="Q20" s="230"/>
      <c r="R20" s="230"/>
      <c r="S20" s="352"/>
      <c r="T20" s="245"/>
      <c r="U20" s="245"/>
      <c r="V20" s="245"/>
      <c r="W20" s="353"/>
      <c r="X20" s="215"/>
      <c r="Y20" s="234"/>
      <c r="Z20" s="235"/>
      <c r="AA20" s="215"/>
      <c r="AB20" s="343"/>
      <c r="AC20" s="410"/>
      <c r="AD20" s="230"/>
      <c r="AE20" s="301"/>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307"/>
      <c r="G21" s="231"/>
      <c r="H21" s="237"/>
      <c r="I21" s="354"/>
      <c r="J21" s="215"/>
      <c r="K21" s="344"/>
      <c r="L21" s="429"/>
      <c r="M21" s="236"/>
      <c r="N21" s="454"/>
      <c r="O21" s="384"/>
      <c r="P21" s="334"/>
      <c r="Q21" s="239"/>
      <c r="R21" s="239"/>
      <c r="S21" s="246"/>
      <c r="T21" s="247"/>
      <c r="U21" s="247"/>
      <c r="V21" s="247"/>
      <c r="W21" s="355"/>
      <c r="X21" s="222"/>
      <c r="Y21" s="236"/>
      <c r="Z21" s="240"/>
      <c r="AA21" s="222"/>
      <c r="AB21" s="344"/>
      <c r="AC21" s="411"/>
      <c r="AD21" s="239"/>
      <c r="AE21" s="302"/>
      <c r="AF21" s="189" t="s">
        <v>572</v>
      </c>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310"/>
      <c r="G22" s="241" t="s">
        <v>331</v>
      </c>
      <c r="H22" s="242" t="s">
        <v>331</v>
      </c>
      <c r="I22" s="242" t="s">
        <v>331</v>
      </c>
      <c r="J22" s="242" t="s">
        <v>331</v>
      </c>
      <c r="K22" s="242" t="s">
        <v>331</v>
      </c>
      <c r="L22" s="243" t="s">
        <v>331</v>
      </c>
      <c r="M22" s="252" t="s">
        <v>331</v>
      </c>
      <c r="N22" s="253" t="s">
        <v>331</v>
      </c>
      <c r="O22" s="253" t="s">
        <v>331</v>
      </c>
      <c r="P22" s="253" t="s">
        <v>331</v>
      </c>
      <c r="Q22" s="253" t="s">
        <v>331</v>
      </c>
      <c r="R22" s="254" t="s">
        <v>331</v>
      </c>
      <c r="S22" s="249" t="s">
        <v>331</v>
      </c>
      <c r="T22" s="250" t="s">
        <v>331</v>
      </c>
      <c r="U22" s="250" t="s">
        <v>331</v>
      </c>
      <c r="V22" s="250" t="s">
        <v>331</v>
      </c>
      <c r="W22" s="250" t="s">
        <v>331</v>
      </c>
      <c r="X22" s="473" t="s">
        <v>331</v>
      </c>
      <c r="Y22" s="252" t="s">
        <v>331</v>
      </c>
      <c r="Z22" s="253" t="s">
        <v>331</v>
      </c>
      <c r="AA22" s="253" t="s">
        <v>331</v>
      </c>
      <c r="AB22" s="253" t="s">
        <v>331</v>
      </c>
      <c r="AC22" s="253" t="s">
        <v>331</v>
      </c>
      <c r="AD22" s="253" t="s">
        <v>331</v>
      </c>
      <c r="AE22" s="301"/>
      <c r="AF22" s="189" t="s">
        <v>573</v>
      </c>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3" t="s">
        <v>424</v>
      </c>
      <c r="G23" s="337" t="s">
        <v>482</v>
      </c>
      <c r="H23" s="484" t="s">
        <v>340</v>
      </c>
      <c r="I23" s="217"/>
      <c r="J23" s="217"/>
      <c r="K23" s="356" t="s">
        <v>365</v>
      </c>
      <c r="L23" s="357" t="s">
        <v>467</v>
      </c>
      <c r="M23" s="224" t="s">
        <v>454</v>
      </c>
      <c r="N23" s="225" t="s">
        <v>454</v>
      </c>
      <c r="O23" s="358" t="s">
        <v>468</v>
      </c>
      <c r="P23" s="487" t="s">
        <v>364</v>
      </c>
      <c r="Q23" s="356" t="s">
        <v>365</v>
      </c>
      <c r="R23" s="412" t="s">
        <v>467</v>
      </c>
      <c r="S23" s="413" t="s">
        <v>454</v>
      </c>
      <c r="T23" s="487" t="s">
        <v>364</v>
      </c>
      <c r="U23" s="492" t="s">
        <v>501</v>
      </c>
      <c r="V23" s="414" t="s">
        <v>469</v>
      </c>
      <c r="W23" s="474" t="s">
        <v>365</v>
      </c>
      <c r="X23" s="478" t="s">
        <v>467</v>
      </c>
      <c r="Y23" s="359" t="s">
        <v>482</v>
      </c>
      <c r="Z23" s="215"/>
      <c r="AA23" s="215"/>
      <c r="AB23" s="215"/>
      <c r="AC23" s="356" t="s">
        <v>365</v>
      </c>
      <c r="AD23" s="217"/>
      <c r="AE23" s="303"/>
      <c r="AF23" s="189" t="s">
        <v>575</v>
      </c>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5" t="s">
        <v>430</v>
      </c>
      <c r="G24" s="341" t="s">
        <v>483</v>
      </c>
      <c r="H24" s="229"/>
      <c r="I24" s="215"/>
      <c r="J24" s="215"/>
      <c r="K24" s="360"/>
      <c r="L24" s="357">
        <v>19</v>
      </c>
      <c r="M24" s="226" t="s">
        <v>456</v>
      </c>
      <c r="N24" s="227" t="s">
        <v>457</v>
      </c>
      <c r="O24" s="264" t="s">
        <v>470</v>
      </c>
      <c r="P24" s="340"/>
      <c r="Q24" s="360"/>
      <c r="R24" s="415">
        <v>24</v>
      </c>
      <c r="S24" s="416" t="s">
        <v>456</v>
      </c>
      <c r="T24" s="340"/>
      <c r="U24" s="383"/>
      <c r="V24" s="417" t="s">
        <v>470</v>
      </c>
      <c r="W24" s="475"/>
      <c r="X24" s="479">
        <v>24</v>
      </c>
      <c r="Y24" s="266" t="s">
        <v>483</v>
      </c>
      <c r="Z24" s="215"/>
      <c r="AA24" s="215"/>
      <c r="AB24" s="215"/>
      <c r="AC24" s="360"/>
      <c r="AD24" s="215"/>
      <c r="AE24" s="304"/>
      <c r="AF24" s="189" t="s">
        <v>574</v>
      </c>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5" t="s">
        <v>470</v>
      </c>
      <c r="G25" s="465"/>
      <c r="H25" s="229"/>
      <c r="I25" s="215"/>
      <c r="J25" s="215"/>
      <c r="K25" s="361"/>
      <c r="L25" s="362"/>
      <c r="M25" s="231"/>
      <c r="N25" s="232"/>
      <c r="O25" s="267"/>
      <c r="P25" s="343"/>
      <c r="Q25" s="361"/>
      <c r="R25" s="418"/>
      <c r="S25" s="419"/>
      <c r="T25" s="343"/>
      <c r="U25" s="383"/>
      <c r="V25" s="420"/>
      <c r="W25" s="476"/>
      <c r="X25" s="480"/>
      <c r="Y25" s="268"/>
      <c r="Z25" s="215"/>
      <c r="AA25" s="215"/>
      <c r="AB25" s="215"/>
      <c r="AC25" s="361"/>
      <c r="AD25" s="215"/>
      <c r="AE25" s="303"/>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05" t="s">
        <v>331</v>
      </c>
      <c r="G26" s="347"/>
      <c r="H26" s="238"/>
      <c r="I26" s="222"/>
      <c r="J26" s="222"/>
      <c r="K26" s="365"/>
      <c r="L26" s="363"/>
      <c r="M26" s="231"/>
      <c r="N26" s="237"/>
      <c r="O26" s="364"/>
      <c r="P26" s="344"/>
      <c r="Q26" s="365"/>
      <c r="R26" s="421"/>
      <c r="S26" s="422"/>
      <c r="T26" s="344"/>
      <c r="U26" s="384"/>
      <c r="V26" s="423"/>
      <c r="W26" s="477"/>
      <c r="X26" s="481"/>
      <c r="Y26" s="367"/>
      <c r="Z26" s="215"/>
      <c r="AA26" s="215"/>
      <c r="AB26" s="215"/>
      <c r="AC26" s="365"/>
      <c r="AD26" s="222"/>
      <c r="AE26" s="304"/>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9"/>
      <c r="G27" s="250" t="s">
        <v>331</v>
      </c>
      <c r="H27" s="250" t="s">
        <v>331</v>
      </c>
      <c r="I27" s="250" t="s">
        <v>331</v>
      </c>
      <c r="J27" s="250" t="s">
        <v>331</v>
      </c>
      <c r="K27" s="250" t="s">
        <v>331</v>
      </c>
      <c r="L27" s="251" t="s">
        <v>331</v>
      </c>
      <c r="M27" s="250" t="s">
        <v>331</v>
      </c>
      <c r="N27" s="250" t="s">
        <v>331</v>
      </c>
      <c r="O27" s="250" t="s">
        <v>331</v>
      </c>
      <c r="P27" s="250" t="s">
        <v>331</v>
      </c>
      <c r="Q27" s="250" t="s">
        <v>331</v>
      </c>
      <c r="R27" s="251" t="s">
        <v>331</v>
      </c>
      <c r="S27" s="271" t="s">
        <v>331</v>
      </c>
      <c r="T27" s="248" t="s">
        <v>331</v>
      </c>
      <c r="U27" s="248" t="s">
        <v>331</v>
      </c>
      <c r="V27" s="248" t="s">
        <v>331</v>
      </c>
      <c r="W27" s="248" t="s">
        <v>331</v>
      </c>
      <c r="X27" s="272" t="s">
        <v>331</v>
      </c>
      <c r="Y27" s="249" t="s">
        <v>331</v>
      </c>
      <c r="Z27" s="250" t="s">
        <v>331</v>
      </c>
      <c r="AA27" s="270" t="s">
        <v>331</v>
      </c>
      <c r="AB27" s="270" t="s">
        <v>331</v>
      </c>
      <c r="AC27" s="250" t="s">
        <v>331</v>
      </c>
      <c r="AD27" s="251" t="s">
        <v>331</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5" t="s">
        <v>16</v>
      </c>
      <c r="G28" s="248" t="s">
        <v>331</v>
      </c>
      <c r="H28" s="248" t="s">
        <v>331</v>
      </c>
      <c r="I28" s="248" t="s">
        <v>331</v>
      </c>
      <c r="J28" s="248" t="s">
        <v>331</v>
      </c>
      <c r="K28" s="248" t="s">
        <v>331</v>
      </c>
      <c r="L28" s="272" t="s">
        <v>331</v>
      </c>
      <c r="M28" s="248" t="s">
        <v>331</v>
      </c>
      <c r="N28" s="248" t="s">
        <v>331</v>
      </c>
      <c r="O28" s="248" t="s">
        <v>331</v>
      </c>
      <c r="P28" s="248" t="s">
        <v>331</v>
      </c>
      <c r="Q28" s="248" t="s">
        <v>331</v>
      </c>
      <c r="R28" s="272" t="s">
        <v>331</v>
      </c>
      <c r="S28" s="249" t="s">
        <v>431</v>
      </c>
      <c r="T28" s="250" t="s">
        <v>431</v>
      </c>
      <c r="U28" s="250" t="s">
        <v>431</v>
      </c>
      <c r="V28" s="250" t="s">
        <v>431</v>
      </c>
      <c r="W28" s="250" t="s">
        <v>431</v>
      </c>
      <c r="X28" s="251" t="s">
        <v>431</v>
      </c>
      <c r="Y28" s="271" t="s">
        <v>331</v>
      </c>
      <c r="Z28" s="248" t="s">
        <v>331</v>
      </c>
      <c r="AA28" s="248" t="s">
        <v>331</v>
      </c>
      <c r="AB28" s="248" t="s">
        <v>331</v>
      </c>
      <c r="AC28" s="248" t="s">
        <v>331</v>
      </c>
      <c r="AD28" s="272" t="s">
        <v>331</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366"/>
      <c r="G29" s="253" t="s">
        <v>331</v>
      </c>
      <c r="H29" s="253" t="s">
        <v>331</v>
      </c>
      <c r="I29" s="253" t="s">
        <v>331</v>
      </c>
      <c r="J29" s="253" t="s">
        <v>331</v>
      </c>
      <c r="K29" s="253" t="s">
        <v>331</v>
      </c>
      <c r="L29" s="254" t="s">
        <v>331</v>
      </c>
      <c r="M29" s="253" t="s">
        <v>331</v>
      </c>
      <c r="N29" s="253" t="s">
        <v>331</v>
      </c>
      <c r="O29" s="253" t="s">
        <v>331</v>
      </c>
      <c r="P29" s="253" t="s">
        <v>331</v>
      </c>
      <c r="Q29" s="253" t="s">
        <v>331</v>
      </c>
      <c r="R29" s="254" t="s">
        <v>331</v>
      </c>
      <c r="S29" s="271" t="s">
        <v>431</v>
      </c>
      <c r="T29" s="248" t="s">
        <v>431</v>
      </c>
      <c r="U29" s="248" t="s">
        <v>431</v>
      </c>
      <c r="V29" s="248" t="s">
        <v>431</v>
      </c>
      <c r="W29" s="248" t="s">
        <v>431</v>
      </c>
      <c r="X29" s="272" t="s">
        <v>431</v>
      </c>
      <c r="Y29" s="252" t="s">
        <v>331</v>
      </c>
      <c r="Z29" s="253" t="s">
        <v>331</v>
      </c>
      <c r="AA29" s="253" t="s">
        <v>331</v>
      </c>
      <c r="AB29" s="253" t="s">
        <v>331</v>
      </c>
      <c r="AC29" s="253" t="s">
        <v>331</v>
      </c>
      <c r="AD29" s="254" t="s">
        <v>331</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220" t="str">
        <f t="shared" si="14"/>
        <v>19:30-20:00</v>
      </c>
      <c r="F30" s="306"/>
      <c r="G30" s="435"/>
      <c r="H30" s="217"/>
      <c r="I30" s="217"/>
      <c r="J30" s="217"/>
      <c r="K30" s="217"/>
      <c r="L30" s="256"/>
      <c r="M30" s="224" t="s">
        <v>454</v>
      </c>
      <c r="N30" s="217"/>
      <c r="O30" s="217"/>
      <c r="P30" s="217"/>
      <c r="Q30" s="217"/>
      <c r="R30" s="256"/>
      <c r="S30" s="271" t="s">
        <v>431</v>
      </c>
      <c r="T30" s="248" t="s">
        <v>431</v>
      </c>
      <c r="U30" s="248" t="s">
        <v>431</v>
      </c>
      <c r="V30" s="248" t="s">
        <v>431</v>
      </c>
      <c r="W30" s="248" t="s">
        <v>431</v>
      </c>
      <c r="X30" s="272" t="s">
        <v>431</v>
      </c>
      <c r="Y30" s="274"/>
      <c r="Z30" s="274"/>
      <c r="AA30" s="274"/>
      <c r="AB30" s="274"/>
      <c r="AC30" s="482"/>
      <c r="AD30" s="217"/>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307"/>
      <c r="G31" s="437"/>
      <c r="H31" s="215"/>
      <c r="I31" s="215"/>
      <c r="J31" s="215"/>
      <c r="K31" s="215"/>
      <c r="L31" s="260"/>
      <c r="M31" s="226" t="s">
        <v>456</v>
      </c>
      <c r="N31" s="215"/>
      <c r="O31" s="215"/>
      <c r="P31" s="215"/>
      <c r="Q31" s="215"/>
      <c r="R31" s="260"/>
      <c r="S31" s="252" t="s">
        <v>431</v>
      </c>
      <c r="T31" s="253" t="s">
        <v>431</v>
      </c>
      <c r="U31" s="253" t="s">
        <v>431</v>
      </c>
      <c r="V31" s="253" t="s">
        <v>431</v>
      </c>
      <c r="W31" s="253" t="s">
        <v>431</v>
      </c>
      <c r="X31" s="254" t="s">
        <v>431</v>
      </c>
      <c r="Y31" s="274"/>
      <c r="Z31" s="274"/>
      <c r="AA31" s="275" t="s">
        <v>16</v>
      </c>
      <c r="AB31" s="274"/>
      <c r="AC31" s="274"/>
      <c r="AD31" s="42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307"/>
      <c r="G32" s="437"/>
      <c r="H32" s="215"/>
      <c r="I32" s="215"/>
      <c r="J32" s="215"/>
      <c r="K32" s="215"/>
      <c r="L32" s="260"/>
      <c r="M32" s="231"/>
      <c r="N32" s="215"/>
      <c r="O32" s="215"/>
      <c r="P32" s="215"/>
      <c r="Q32" s="215"/>
      <c r="R32" s="260"/>
      <c r="S32" s="257"/>
      <c r="T32" s="257"/>
      <c r="U32" s="257"/>
      <c r="V32" s="257"/>
      <c r="W32" s="257"/>
      <c r="X32" s="257"/>
      <c r="Y32" s="273"/>
      <c r="Z32" s="274"/>
      <c r="AA32" s="274"/>
      <c r="AB32" s="274"/>
      <c r="AC32" s="274"/>
      <c r="AD32" s="428"/>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308"/>
      <c r="G33" s="466"/>
      <c r="H33" s="222"/>
      <c r="I33" s="222"/>
      <c r="J33" s="222"/>
      <c r="K33" s="222"/>
      <c r="L33" s="262"/>
      <c r="M33" s="236"/>
      <c r="N33" s="222"/>
      <c r="O33" s="222"/>
      <c r="P33" s="222"/>
      <c r="Q33" s="222"/>
      <c r="R33" s="262"/>
      <c r="S33" s="261"/>
      <c r="T33" s="261"/>
      <c r="U33" s="261"/>
      <c r="V33" s="261"/>
      <c r="W33" s="261"/>
      <c r="X33" s="261"/>
      <c r="Y33" s="277"/>
      <c r="Z33" s="278"/>
      <c r="AA33" s="278"/>
      <c r="AB33" s="278"/>
      <c r="AC33" s="279"/>
      <c r="AD33" s="429"/>
      <c r="AE33" s="280"/>
      <c r="AF33" s="189"/>
      <c r="AG33" s="189"/>
      <c r="AH33" s="190"/>
      <c r="AI33" s="190"/>
      <c r="AJ33" s="190"/>
      <c r="AK33" s="190"/>
      <c r="AL33" s="167">
        <v>30</v>
      </c>
    </row>
    <row r="34" spans="1:38" ht="30" customHeight="1" x14ac:dyDescent="0.3">
      <c r="A34" s="155"/>
      <c r="B34" s="155"/>
      <c r="C34" s="155"/>
      <c r="D34" s="431"/>
      <c r="E34" s="430" t="str">
        <f t="shared" ref="E34:E36" si="15">CONCATENATE(TEXT(IF($D34-$E$38&gt;=0,$D34-$E$38,$D34-$E$38+24),"h:mm;@"),"-",TEXT(IF($D34-$E$38&gt;=0,$D34-$E$38,$D34-$E$38+24)+TIME(0,AL34,0),"h:mm;@"))</f>
        <v>19:00-19:00</v>
      </c>
      <c r="F34" s="385"/>
      <c r="G34" s="426"/>
      <c r="H34" s="338"/>
      <c r="I34" s="424"/>
      <c r="J34" s="338"/>
      <c r="K34" s="338"/>
      <c r="L34" s="425"/>
      <c r="M34" s="386"/>
      <c r="N34" s="387"/>
      <c r="O34" s="388"/>
      <c r="P34" s="389"/>
      <c r="Q34" s="388"/>
      <c r="R34" s="390"/>
      <c r="S34" s="391"/>
      <c r="T34" s="392"/>
      <c r="U34" s="393"/>
      <c r="V34" s="389"/>
      <c r="W34" s="392"/>
      <c r="X34" s="390"/>
      <c r="Y34" s="391"/>
      <c r="Z34" s="392"/>
      <c r="AA34" s="392"/>
      <c r="AB34" s="389"/>
      <c r="AC34" s="392"/>
      <c r="AD34" s="394"/>
      <c r="AE34" s="395"/>
      <c r="AF34" s="189"/>
      <c r="AG34" s="396"/>
      <c r="AH34" s="397"/>
      <c r="AI34" s="398"/>
      <c r="AJ34" s="397"/>
      <c r="AK34" s="397"/>
    </row>
    <row r="35" spans="1:38" ht="30" customHeight="1" thickBot="1" x14ac:dyDescent="0.35">
      <c r="D35" s="432">
        <f>MATCH(B4,AK5:AK19,0)</f>
        <v>9</v>
      </c>
      <c r="E35" s="430" t="str">
        <f t="shared" si="15"/>
        <v>19:00-19:00</v>
      </c>
      <c r="F35" s="385"/>
      <c r="G35" s="467"/>
      <c r="H35" s="468"/>
      <c r="I35" s="468"/>
      <c r="J35" s="468"/>
      <c r="K35" s="468"/>
      <c r="L35" s="469"/>
      <c r="M35" s="386"/>
      <c r="N35" s="387"/>
      <c r="O35" s="388"/>
      <c r="P35" s="389"/>
      <c r="Q35" s="388"/>
      <c r="R35" s="390"/>
      <c r="S35" s="391"/>
      <c r="T35" s="392"/>
      <c r="U35" s="393"/>
      <c r="V35" s="389"/>
      <c r="W35" s="392"/>
      <c r="X35" s="390"/>
      <c r="Y35" s="391"/>
      <c r="Z35" s="392"/>
      <c r="AA35" s="392"/>
      <c r="AB35" s="389"/>
      <c r="AC35" s="392"/>
      <c r="AD35" s="394"/>
      <c r="AE35" s="395"/>
      <c r="AF35" s="189"/>
      <c r="AG35" s="396"/>
      <c r="AH35" s="397"/>
      <c r="AI35" s="398"/>
      <c r="AJ35" s="397"/>
      <c r="AK35" s="397"/>
    </row>
    <row r="36" spans="1:38" ht="30" customHeight="1" thickBot="1" x14ac:dyDescent="0.35">
      <c r="D36" s="194">
        <f>TIME(INDEX(AH5:AH18,MATCH(B4,AK5:AK19,0)),INDEX(AI5:AI18,MATCH(B4,AK5:AK19,0)),0)+TIME(1,0,0)</f>
        <v>0.79166666666666663</v>
      </c>
      <c r="E36" s="430" t="str">
        <f t="shared" si="15"/>
        <v>14:00-14:00</v>
      </c>
      <c r="F36" s="385"/>
      <c r="G36" s="467"/>
      <c r="H36" s="468"/>
      <c r="I36" s="468"/>
      <c r="J36" s="468"/>
      <c r="K36" s="155"/>
      <c r="L36" s="469"/>
      <c r="M36" s="386"/>
      <c r="N36" s="387"/>
      <c r="O36" s="388"/>
      <c r="P36" s="389"/>
      <c r="Q36" s="388"/>
      <c r="R36" s="390"/>
      <c r="S36" s="391"/>
      <c r="T36" s="392"/>
      <c r="U36" s="393"/>
      <c r="V36" s="389"/>
      <c r="W36" s="392"/>
      <c r="X36" s="390"/>
      <c r="Y36" s="391"/>
      <c r="Z36" s="392"/>
      <c r="AA36" s="392"/>
      <c r="AB36" s="389"/>
      <c r="AC36" s="392"/>
      <c r="AD36" s="394"/>
      <c r="AE36" s="395"/>
      <c r="AF36" s="189"/>
      <c r="AG36" s="396"/>
      <c r="AH36" s="397"/>
      <c r="AI36" s="398"/>
      <c r="AJ36" s="397"/>
      <c r="AK36" s="397"/>
    </row>
    <row r="37" spans="1:38" ht="30" customHeight="1" thickBot="1" x14ac:dyDescent="0.3">
      <c r="D37" s="220"/>
      <c r="E37" s="433">
        <f>MATCH(E4,AK5:AK19,0)</f>
        <v>1</v>
      </c>
      <c r="H37" s="155"/>
      <c r="I37" s="155"/>
      <c r="J37" s="155"/>
      <c r="K37" s="155"/>
      <c r="L37" s="155"/>
      <c r="Q37" s="155"/>
    </row>
    <row r="38" spans="1:38" ht="30" customHeight="1" thickBot="1" x14ac:dyDescent="0.3">
      <c r="D38" s="434">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77"/>
      <c r="H39" s="155"/>
      <c r="I39" s="155"/>
      <c r="J39" s="155"/>
      <c r="K39" s="155"/>
      <c r="L39" s="155"/>
      <c r="Q39" s="155"/>
    </row>
    <row r="40" spans="1:38" ht="30" customHeight="1" x14ac:dyDescent="0.25">
      <c r="E40" s="377"/>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76"/>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127" zoomScale="130" zoomScaleNormal="130" workbookViewId="0">
      <selection activeCell="C91" sqref="C9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2" spans="1:9" ht="15.6" x14ac:dyDescent="0.3">
      <c r="A12" s="534" t="s">
        <v>577</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321</v>
      </c>
      <c r="D16" s="69"/>
      <c r="E16" s="69" t="s">
        <v>85</v>
      </c>
      <c r="F16" s="117">
        <f>H15</f>
        <v>0.37569444444444444</v>
      </c>
      <c r="G16" s="79">
        <v>1</v>
      </c>
      <c r="H16" s="117">
        <f t="shared" si="0"/>
        <v>0.37638888888888888</v>
      </c>
      <c r="I16" s="89"/>
    </row>
    <row r="17" spans="1:10" ht="15" x14ac:dyDescent="0.25">
      <c r="A17" s="60" t="s">
        <v>86</v>
      </c>
      <c r="B17" s="69" t="s">
        <v>82</v>
      </c>
      <c r="C17" s="69" t="s">
        <v>264</v>
      </c>
      <c r="D17" s="137" t="s">
        <v>242</v>
      </c>
      <c r="E17" s="69" t="s">
        <v>101</v>
      </c>
      <c r="F17" s="117">
        <f>H16</f>
        <v>0.37638888888888888</v>
      </c>
      <c r="G17" s="79">
        <v>2</v>
      </c>
      <c r="H17" s="117">
        <f t="shared" si="0"/>
        <v>0.37777777777777777</v>
      </c>
      <c r="I17" s="89"/>
    </row>
    <row r="18" spans="1:10" ht="30" x14ac:dyDescent="0.25">
      <c r="A18" s="60" t="s">
        <v>87</v>
      </c>
      <c r="B18" s="69" t="s">
        <v>88</v>
      </c>
      <c r="C18" s="69" t="s">
        <v>220</v>
      </c>
      <c r="D18" s="137" t="s">
        <v>48</v>
      </c>
      <c r="E18" s="69" t="s">
        <v>101</v>
      </c>
      <c r="F18" s="117">
        <f>H17</f>
        <v>0.37777777777777777</v>
      </c>
      <c r="G18" s="79">
        <v>2</v>
      </c>
      <c r="H18" s="117">
        <f t="shared" si="0"/>
        <v>0.37916666666666665</v>
      </c>
      <c r="I18" s="89"/>
    </row>
    <row r="19" spans="1:10" ht="15" x14ac:dyDescent="0.25">
      <c r="A19" s="60" t="s">
        <v>89</v>
      </c>
      <c r="B19" s="69" t="s">
        <v>88</v>
      </c>
      <c r="C19" s="69" t="s">
        <v>90</v>
      </c>
      <c r="D19" s="137" t="s">
        <v>243</v>
      </c>
      <c r="E19" s="69" t="s">
        <v>91</v>
      </c>
      <c r="F19" s="117">
        <f>H18</f>
        <v>0.37916666666666665</v>
      </c>
      <c r="G19" s="79">
        <v>1</v>
      </c>
      <c r="H19" s="117">
        <f t="shared" si="0"/>
        <v>0.37986111111111109</v>
      </c>
      <c r="I19" s="89"/>
    </row>
    <row r="20" spans="1:10" ht="15" x14ac:dyDescent="0.25">
      <c r="A20" s="61" t="s">
        <v>92</v>
      </c>
      <c r="B20" s="70" t="s">
        <v>82</v>
      </c>
      <c r="C20" s="70" t="s">
        <v>93</v>
      </c>
      <c r="D20" s="70"/>
      <c r="E20" s="70" t="s">
        <v>101</v>
      </c>
      <c r="F20" s="118">
        <f>H19</f>
        <v>0.37986111111111109</v>
      </c>
      <c r="G20" s="80">
        <v>2</v>
      </c>
      <c r="H20" s="118">
        <f t="shared" si="0"/>
        <v>0.38124999999999998</v>
      </c>
      <c r="I20" s="90"/>
    </row>
    <row r="21" spans="1:10" ht="13.8" x14ac:dyDescent="0.25">
      <c r="D21" s="133"/>
      <c r="J21" s="282"/>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1</v>
      </c>
      <c r="H24" s="120">
        <f>F24+TIME(0,G24,0)</f>
        <v>0.38194444444444442</v>
      </c>
      <c r="I24" s="92"/>
    </row>
    <row r="25" spans="1:10" ht="18" customHeight="1" x14ac:dyDescent="0.25">
      <c r="A25" s="63" t="s">
        <v>102</v>
      </c>
      <c r="B25" s="72" t="s">
        <v>82</v>
      </c>
      <c r="C25" s="72" t="s">
        <v>287</v>
      </c>
      <c r="D25" s="137" t="s">
        <v>265</v>
      </c>
      <c r="E25" s="69" t="s">
        <v>144</v>
      </c>
      <c r="F25" s="120">
        <f>H24</f>
        <v>0.38194444444444442</v>
      </c>
      <c r="G25" s="82">
        <v>2</v>
      </c>
      <c r="H25" s="120">
        <f>F25+TIME(0,G25,0)</f>
        <v>0.3833333333333333</v>
      </c>
      <c r="I25" s="93"/>
    </row>
    <row r="26" spans="1:10" ht="18.600000000000001" customHeight="1" x14ac:dyDescent="0.25">
      <c r="A26" s="63" t="s">
        <v>288</v>
      </c>
      <c r="B26" s="72" t="s">
        <v>82</v>
      </c>
      <c r="C26" s="72" t="s">
        <v>291</v>
      </c>
      <c r="D26" s="137" t="s">
        <v>265</v>
      </c>
      <c r="E26" s="69" t="s">
        <v>144</v>
      </c>
      <c r="F26" s="120">
        <f>H25</f>
        <v>0.3833333333333333</v>
      </c>
      <c r="G26" s="82">
        <v>2</v>
      </c>
      <c r="H26" s="120">
        <f t="shared" ref="H26:H36" si="1">F26+TIME(0,G26,0)</f>
        <v>0.38472222222222219</v>
      </c>
      <c r="I26" s="92"/>
    </row>
    <row r="27" spans="1:10" ht="18.899999999999999" customHeight="1" x14ac:dyDescent="0.25">
      <c r="A27" s="63" t="s">
        <v>289</v>
      </c>
      <c r="B27" s="72" t="s">
        <v>82</v>
      </c>
      <c r="C27" s="72" t="s">
        <v>399</v>
      </c>
      <c r="D27" s="137" t="s">
        <v>265</v>
      </c>
      <c r="E27" s="69" t="s">
        <v>144</v>
      </c>
      <c r="F27" s="120">
        <f t="shared" ref="F27:F36" si="2">H26</f>
        <v>0.38472222222222219</v>
      </c>
      <c r="G27" s="82">
        <v>1</v>
      </c>
      <c r="H27" s="120">
        <f t="shared" si="1"/>
        <v>0.38541666666666663</v>
      </c>
      <c r="I27" s="92"/>
    </row>
    <row r="28" spans="1:10" ht="15" x14ac:dyDescent="0.25">
      <c r="A28" s="63" t="s">
        <v>290</v>
      </c>
      <c r="B28" s="72" t="s">
        <v>82</v>
      </c>
      <c r="C28" s="72" t="s">
        <v>400</v>
      </c>
      <c r="D28" s="137" t="s">
        <v>292</v>
      </c>
      <c r="E28" s="69" t="s">
        <v>144</v>
      </c>
      <c r="F28" s="120">
        <f t="shared" si="2"/>
        <v>0.38541666666666663</v>
      </c>
      <c r="G28" s="82">
        <v>1</v>
      </c>
      <c r="H28" s="120">
        <f t="shared" si="1"/>
        <v>0.38611111111111107</v>
      </c>
      <c r="I28" s="92"/>
    </row>
    <row r="29" spans="1:10" ht="18.600000000000001" customHeight="1" x14ac:dyDescent="0.25">
      <c r="A29" s="63" t="s">
        <v>293</v>
      </c>
      <c r="B29" s="72" t="s">
        <v>82</v>
      </c>
      <c r="C29" s="72" t="s">
        <v>294</v>
      </c>
      <c r="D29" s="137" t="s">
        <v>265</v>
      </c>
      <c r="E29" s="69" t="s">
        <v>144</v>
      </c>
      <c r="F29" s="120">
        <f t="shared" si="2"/>
        <v>0.38611111111111107</v>
      </c>
      <c r="G29" s="82">
        <v>1</v>
      </c>
      <c r="H29" s="120">
        <f t="shared" si="1"/>
        <v>0.38680555555555551</v>
      </c>
      <c r="I29" s="92"/>
    </row>
    <row r="30" spans="1:10" ht="18" customHeight="1" x14ac:dyDescent="0.25">
      <c r="A30" s="63" t="s">
        <v>295</v>
      </c>
      <c r="B30" s="72" t="s">
        <v>82</v>
      </c>
      <c r="C30" s="72" t="s">
        <v>296</v>
      </c>
      <c r="D30" s="137" t="s">
        <v>265</v>
      </c>
      <c r="E30" s="69" t="s">
        <v>144</v>
      </c>
      <c r="F30" s="120">
        <f t="shared" si="2"/>
        <v>0.38680555555555551</v>
      </c>
      <c r="G30" s="82">
        <v>1</v>
      </c>
      <c r="H30" s="120">
        <f t="shared" si="1"/>
        <v>0.38749999999999996</v>
      </c>
      <c r="I30" s="92"/>
    </row>
    <row r="31" spans="1:10" ht="15.6" customHeight="1" x14ac:dyDescent="0.25">
      <c r="A31" s="63" t="s">
        <v>297</v>
      </c>
      <c r="B31" s="72" t="s">
        <v>82</v>
      </c>
      <c r="C31" s="72" t="s">
        <v>298</v>
      </c>
      <c r="D31" s="137" t="s">
        <v>265</v>
      </c>
      <c r="E31" s="69" t="s">
        <v>144</v>
      </c>
      <c r="F31" s="120">
        <f t="shared" si="2"/>
        <v>0.38749999999999996</v>
      </c>
      <c r="G31" s="82">
        <v>1</v>
      </c>
      <c r="H31" s="120">
        <f t="shared" si="1"/>
        <v>0.3881944444444444</v>
      </c>
      <c r="I31" s="92"/>
    </row>
    <row r="32" spans="1:10" ht="16.649999999999999" customHeight="1" x14ac:dyDescent="0.25">
      <c r="A32" s="63" t="s">
        <v>299</v>
      </c>
      <c r="B32" s="72" t="s">
        <v>82</v>
      </c>
      <c r="C32" s="72" t="s">
        <v>300</v>
      </c>
      <c r="D32" s="137" t="s">
        <v>265</v>
      </c>
      <c r="E32" s="69" t="s">
        <v>144</v>
      </c>
      <c r="F32" s="120">
        <f t="shared" si="2"/>
        <v>0.3881944444444444</v>
      </c>
      <c r="G32" s="82">
        <v>1</v>
      </c>
      <c r="H32" s="120">
        <f t="shared" si="1"/>
        <v>0.38888888888888884</v>
      </c>
      <c r="I32" s="92"/>
    </row>
    <row r="33" spans="1:10" ht="15.6" customHeight="1" x14ac:dyDescent="0.25">
      <c r="A33" s="63" t="s">
        <v>301</v>
      </c>
      <c r="B33" s="72" t="s">
        <v>82</v>
      </c>
      <c r="C33" s="72" t="s">
        <v>302</v>
      </c>
      <c r="D33" s="137" t="s">
        <v>265</v>
      </c>
      <c r="E33" s="69" t="s">
        <v>144</v>
      </c>
      <c r="F33" s="120">
        <f t="shared" si="2"/>
        <v>0.38888888888888884</v>
      </c>
      <c r="G33" s="82">
        <v>1</v>
      </c>
      <c r="H33" s="120">
        <f t="shared" si="1"/>
        <v>0.38958333333333328</v>
      </c>
      <c r="I33" s="92"/>
    </row>
    <row r="34" spans="1:10" ht="16.350000000000001" customHeight="1" x14ac:dyDescent="0.25">
      <c r="A34" s="63" t="s">
        <v>303</v>
      </c>
      <c r="B34" s="72" t="s">
        <v>82</v>
      </c>
      <c r="C34" s="72" t="s">
        <v>304</v>
      </c>
      <c r="D34" s="137" t="s">
        <v>265</v>
      </c>
      <c r="E34" s="69" t="s">
        <v>144</v>
      </c>
      <c r="F34" s="120">
        <f t="shared" si="2"/>
        <v>0.38958333333333328</v>
      </c>
      <c r="G34" s="82">
        <v>1</v>
      </c>
      <c r="H34" s="120">
        <f t="shared" si="1"/>
        <v>0.39027777777777772</v>
      </c>
      <c r="I34" s="92"/>
    </row>
    <row r="35" spans="1:10" ht="15.6" customHeight="1" x14ac:dyDescent="0.25">
      <c r="A35" s="63" t="s">
        <v>305</v>
      </c>
      <c r="B35" s="72" t="s">
        <v>82</v>
      </c>
      <c r="C35" s="72" t="s">
        <v>306</v>
      </c>
      <c r="D35" s="137" t="s">
        <v>265</v>
      </c>
      <c r="E35" s="69" t="s">
        <v>144</v>
      </c>
      <c r="F35" s="120">
        <f t="shared" si="2"/>
        <v>0.39027777777777772</v>
      </c>
      <c r="G35" s="82">
        <v>1</v>
      </c>
      <c r="H35" s="120">
        <f t="shared" si="1"/>
        <v>0.39097222222222217</v>
      </c>
      <c r="I35" s="92"/>
    </row>
    <row r="36" spans="1:10" ht="15.9" customHeight="1" x14ac:dyDescent="0.25">
      <c r="A36" s="63" t="s">
        <v>307</v>
      </c>
      <c r="B36" s="72"/>
      <c r="C36" s="72"/>
      <c r="D36" s="76"/>
      <c r="E36" s="72"/>
      <c r="F36" s="120">
        <f t="shared" si="2"/>
        <v>0.39097222222222217</v>
      </c>
      <c r="G36" s="82">
        <v>0</v>
      </c>
      <c r="H36" s="120">
        <f t="shared" si="1"/>
        <v>0.39097222222222217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0.39097222222222217</v>
      </c>
      <c r="G38" s="82">
        <v>1</v>
      </c>
      <c r="H38" s="120">
        <f>F38+TIME(0,G38,0)</f>
        <v>0.39166666666666661</v>
      </c>
      <c r="I38" s="92"/>
    </row>
    <row r="39" spans="1:10" ht="28.2" x14ac:dyDescent="0.3">
      <c r="A39" s="62" t="s">
        <v>310</v>
      </c>
      <c r="B39" s="69" t="s">
        <v>82</v>
      </c>
      <c r="C39" s="73" t="s">
        <v>127</v>
      </c>
      <c r="D39" s="137" t="s">
        <v>242</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82"/>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0.39236111111111105</v>
      </c>
      <c r="G43" s="79">
        <v>1</v>
      </c>
      <c r="H43" s="117">
        <f t="shared" ref="H43:H51" si="3">F43+TIME(0,G43,0)</f>
        <v>0.39305555555555549</v>
      </c>
      <c r="I43" s="89"/>
    </row>
    <row r="44" spans="1:10" ht="30" x14ac:dyDescent="0.25">
      <c r="A44" s="60" t="s">
        <v>113</v>
      </c>
      <c r="B44" s="69" t="s">
        <v>82</v>
      </c>
      <c r="C44" s="69" t="s">
        <v>398</v>
      </c>
      <c r="D44" s="137" t="s">
        <v>242</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244</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244</v>
      </c>
      <c r="E46" s="69" t="s">
        <v>115</v>
      </c>
      <c r="F46" s="117">
        <f t="shared" si="4"/>
        <v>0.40069444444444435</v>
      </c>
      <c r="G46" s="79">
        <v>1</v>
      </c>
      <c r="H46" s="117">
        <f t="shared" si="3"/>
        <v>0.4013888888888888</v>
      </c>
      <c r="I46" s="89"/>
    </row>
    <row r="47" spans="1:10" ht="15" x14ac:dyDescent="0.25">
      <c r="A47" s="60" t="s">
        <v>118</v>
      </c>
      <c r="B47" s="69" t="s">
        <v>82</v>
      </c>
      <c r="C47" s="69" t="s">
        <v>121</v>
      </c>
      <c r="D47" s="137" t="s">
        <v>244</v>
      </c>
      <c r="E47" s="69" t="s">
        <v>115</v>
      </c>
      <c r="F47" s="117">
        <f t="shared" si="4"/>
        <v>0.4013888888888888</v>
      </c>
      <c r="G47" s="79">
        <v>1</v>
      </c>
      <c r="H47" s="117">
        <f t="shared" si="3"/>
        <v>0.40208333333333324</v>
      </c>
      <c r="I47" s="89"/>
    </row>
    <row r="48" spans="1:10" ht="15" x14ac:dyDescent="0.25">
      <c r="A48" s="60" t="s">
        <v>120</v>
      </c>
      <c r="B48" s="69" t="s">
        <v>82</v>
      </c>
      <c r="C48" s="69" t="s">
        <v>123</v>
      </c>
      <c r="D48" s="137" t="s">
        <v>244</v>
      </c>
      <c r="E48" s="69" t="s">
        <v>115</v>
      </c>
      <c r="F48" s="117">
        <f t="shared" si="4"/>
        <v>0.40208333333333324</v>
      </c>
      <c r="G48" s="79">
        <v>1</v>
      </c>
      <c r="H48" s="117">
        <f t="shared" si="3"/>
        <v>0.40277777777777768</v>
      </c>
      <c r="I48" s="89"/>
    </row>
    <row r="49" spans="1:10" ht="15" x14ac:dyDescent="0.25">
      <c r="A49" s="60" t="s">
        <v>122</v>
      </c>
      <c r="B49" s="69" t="s">
        <v>82</v>
      </c>
      <c r="C49" s="69" t="s">
        <v>268</v>
      </c>
      <c r="D49" s="137" t="s">
        <v>244</v>
      </c>
      <c r="E49" s="69" t="s">
        <v>115</v>
      </c>
      <c r="F49" s="117">
        <f t="shared" si="4"/>
        <v>0.40277777777777768</v>
      </c>
      <c r="G49" s="79">
        <v>1</v>
      </c>
      <c r="H49" s="117">
        <f t="shared" si="3"/>
        <v>0.40347222222222212</v>
      </c>
      <c r="I49" s="89"/>
    </row>
    <row r="50" spans="1:10" ht="15" x14ac:dyDescent="0.25">
      <c r="A50" s="60" t="s">
        <v>124</v>
      </c>
      <c r="B50" s="69" t="s">
        <v>82</v>
      </c>
      <c r="C50" s="69" t="s">
        <v>126</v>
      </c>
      <c r="D50" s="137" t="s">
        <v>244</v>
      </c>
      <c r="E50" s="69" t="s">
        <v>115</v>
      </c>
      <c r="F50" s="117">
        <f t="shared" si="4"/>
        <v>0.40347222222222212</v>
      </c>
      <c r="G50" s="79">
        <v>1</v>
      </c>
      <c r="H50" s="117">
        <f t="shared" si="3"/>
        <v>0.40416666666666656</v>
      </c>
      <c r="I50" s="89"/>
    </row>
    <row r="51" spans="1:10" ht="15" x14ac:dyDescent="0.25">
      <c r="A51" s="61" t="s">
        <v>125</v>
      </c>
      <c r="B51" s="70"/>
      <c r="C51" s="70"/>
      <c r="D51" s="192" t="s">
        <v>244</v>
      </c>
      <c r="E51" s="70" t="s">
        <v>115</v>
      </c>
      <c r="F51" s="118">
        <f t="shared" si="4"/>
        <v>0.40416666666666656</v>
      </c>
      <c r="G51" s="80">
        <v>0</v>
      </c>
      <c r="H51" s="118">
        <f t="shared" si="3"/>
        <v>0.40416666666666656</v>
      </c>
      <c r="I51" s="90"/>
    </row>
    <row r="52" spans="1:10" ht="15" x14ac:dyDescent="0.25">
      <c r="D52" s="141"/>
      <c r="J52" s="282"/>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0.40416666666666656</v>
      </c>
      <c r="G55" s="82">
        <v>0</v>
      </c>
      <c r="H55" s="120">
        <f t="shared" ref="H55:H64" si="5">F55+TIME(0,G55,0)</f>
        <v>0.40416666666666656</v>
      </c>
      <c r="I55" s="94"/>
    </row>
    <row r="56" spans="1:10" ht="13.8" x14ac:dyDescent="0.25">
      <c r="A56" s="63" t="s">
        <v>134</v>
      </c>
      <c r="B56" s="72" t="s">
        <v>82</v>
      </c>
      <c r="C56" s="72" t="s">
        <v>322</v>
      </c>
      <c r="D56" s="137" t="s">
        <v>242</v>
      </c>
      <c r="E56" s="72" t="s">
        <v>101</v>
      </c>
      <c r="F56" s="120">
        <f t="shared" ref="F56:F64" si="6">H55</f>
        <v>0.40416666666666656</v>
      </c>
      <c r="G56" s="82">
        <v>0</v>
      </c>
      <c r="H56" s="120">
        <f t="shared" si="5"/>
        <v>0.40416666666666656</v>
      </c>
      <c r="I56" s="94"/>
    </row>
    <row r="57" spans="1:10" ht="13.8" x14ac:dyDescent="0.25">
      <c r="A57" s="63" t="s">
        <v>135</v>
      </c>
      <c r="B57" s="72" t="s">
        <v>82</v>
      </c>
      <c r="C57" s="72" t="s">
        <v>261</v>
      </c>
      <c r="D57" s="137" t="s">
        <v>242</v>
      </c>
      <c r="E57" s="72" t="s">
        <v>101</v>
      </c>
      <c r="F57" s="120">
        <f t="shared" si="6"/>
        <v>0.40416666666666656</v>
      </c>
      <c r="G57" s="82">
        <v>0</v>
      </c>
      <c r="H57" s="120">
        <f t="shared" si="5"/>
        <v>0.40416666666666656</v>
      </c>
      <c r="I57" s="94"/>
    </row>
    <row r="58" spans="1:10" ht="13.8" x14ac:dyDescent="0.25">
      <c r="A58" s="63" t="s">
        <v>136</v>
      </c>
      <c r="B58" s="72" t="s">
        <v>82</v>
      </c>
      <c r="C58" s="72" t="s">
        <v>137</v>
      </c>
      <c r="D58" s="137" t="s">
        <v>242</v>
      </c>
      <c r="E58" s="72" t="s">
        <v>101</v>
      </c>
      <c r="F58" s="120">
        <f t="shared" si="6"/>
        <v>0.40416666666666656</v>
      </c>
      <c r="G58" s="82">
        <v>0</v>
      </c>
      <c r="H58" s="120">
        <f t="shared" si="5"/>
        <v>0.40416666666666656</v>
      </c>
      <c r="I58" s="94"/>
    </row>
    <row r="59" spans="1:10" ht="13.8" x14ac:dyDescent="0.25">
      <c r="A59" s="63" t="s">
        <v>138</v>
      </c>
      <c r="B59" s="72" t="s">
        <v>82</v>
      </c>
      <c r="C59" s="72" t="s">
        <v>139</v>
      </c>
      <c r="D59" s="137" t="s">
        <v>242</v>
      </c>
      <c r="E59" s="72" t="s">
        <v>101</v>
      </c>
      <c r="F59" s="120">
        <f t="shared" si="6"/>
        <v>0.40416666666666656</v>
      </c>
      <c r="G59" s="82">
        <v>0</v>
      </c>
      <c r="H59" s="120">
        <f t="shared" si="5"/>
        <v>0.40416666666666656</v>
      </c>
      <c r="I59" s="94"/>
    </row>
    <row r="60" spans="1:10" ht="13.8" x14ac:dyDescent="0.25">
      <c r="A60" s="63" t="s">
        <v>140</v>
      </c>
      <c r="B60" s="72" t="s">
        <v>82</v>
      </c>
      <c r="C60" s="72" t="s">
        <v>141</v>
      </c>
      <c r="D60" s="137" t="s">
        <v>242</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245</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245</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200</v>
      </c>
      <c r="F66" s="120">
        <f>H64</f>
        <v>0.40694444444444433</v>
      </c>
      <c r="G66" s="82">
        <v>2</v>
      </c>
      <c r="H66" s="120">
        <f t="shared" ref="H66:H71" si="7">F66+TIME(0,G66,0)</f>
        <v>0.40833333333333321</v>
      </c>
      <c r="I66" s="92"/>
    </row>
    <row r="67" spans="1:9" ht="13.8" x14ac:dyDescent="0.25">
      <c r="A67" s="63" t="s">
        <v>153</v>
      </c>
      <c r="B67" s="72" t="s">
        <v>82</v>
      </c>
      <c r="C67" s="72" t="s">
        <v>241</v>
      </c>
      <c r="D67" s="137" t="s">
        <v>245</v>
      </c>
      <c r="E67" s="72" t="s">
        <v>270</v>
      </c>
      <c r="F67" s="120">
        <f>H66</f>
        <v>0.40833333333333321</v>
      </c>
      <c r="G67" s="82">
        <v>2</v>
      </c>
      <c r="H67" s="120">
        <f t="shared" si="7"/>
        <v>0.4097222222222221</v>
      </c>
      <c r="I67" s="92"/>
    </row>
    <row r="68" spans="1:9" ht="13.8" x14ac:dyDescent="0.25">
      <c r="A68" s="63" t="s">
        <v>155</v>
      </c>
      <c r="B68" s="72" t="s">
        <v>82</v>
      </c>
      <c r="C68" s="72" t="s">
        <v>154</v>
      </c>
      <c r="D68" s="137" t="s">
        <v>245</v>
      </c>
      <c r="E68" s="72" t="s">
        <v>115</v>
      </c>
      <c r="F68" s="120">
        <f>H67</f>
        <v>0.4097222222222221</v>
      </c>
      <c r="G68" s="82">
        <v>0</v>
      </c>
      <c r="H68" s="120">
        <f t="shared" si="7"/>
        <v>0.4097222222222221</v>
      </c>
      <c r="I68" s="92"/>
    </row>
    <row r="69" spans="1:9" ht="13.8" x14ac:dyDescent="0.25">
      <c r="A69" s="63" t="s">
        <v>156</v>
      </c>
      <c r="B69" s="72" t="s">
        <v>82</v>
      </c>
      <c r="C69" s="72" t="s">
        <v>157</v>
      </c>
      <c r="D69" s="137" t="s">
        <v>245</v>
      </c>
      <c r="E69" s="72" t="s">
        <v>267</v>
      </c>
      <c r="F69" s="120">
        <f>H68</f>
        <v>0.4097222222222221</v>
      </c>
      <c r="G69" s="82">
        <v>2</v>
      </c>
      <c r="H69" s="120">
        <f t="shared" si="7"/>
        <v>0.41111111111111098</v>
      </c>
      <c r="I69" s="92"/>
    </row>
    <row r="70" spans="1:9" ht="13.8" x14ac:dyDescent="0.25">
      <c r="A70" s="63" t="s">
        <v>158</v>
      </c>
      <c r="B70" s="72" t="s">
        <v>82</v>
      </c>
      <c r="C70" s="72" t="s">
        <v>159</v>
      </c>
      <c r="D70" s="137" t="s">
        <v>245</v>
      </c>
      <c r="E70" s="72" t="s">
        <v>262</v>
      </c>
      <c r="F70" s="120">
        <f>H69</f>
        <v>0.41111111111111098</v>
      </c>
      <c r="G70" s="82">
        <v>2</v>
      </c>
      <c r="H70" s="120">
        <f t="shared" si="7"/>
        <v>0.41249999999999987</v>
      </c>
      <c r="I70" s="92"/>
    </row>
    <row r="71" spans="1:9" ht="13.8" x14ac:dyDescent="0.25">
      <c r="A71" s="63" t="s">
        <v>228</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368</v>
      </c>
      <c r="D73" s="137" t="s">
        <v>245</v>
      </c>
      <c r="E73" s="72" t="s">
        <v>396</v>
      </c>
      <c r="F73" s="120">
        <f>H71</f>
        <v>0.41249999999999987</v>
      </c>
      <c r="G73" s="82">
        <v>2</v>
      </c>
      <c r="H73" s="120">
        <f t="shared" ref="H73:H80" si="8">F73+TIME(0,G73,0)</f>
        <v>0.41388888888888875</v>
      </c>
      <c r="I73" s="92"/>
    </row>
    <row r="74" spans="1:9" ht="13.8" x14ac:dyDescent="0.25">
      <c r="A74" s="63" t="s">
        <v>163</v>
      </c>
      <c r="B74" s="72" t="s">
        <v>82</v>
      </c>
      <c r="C74" s="72" t="s">
        <v>271</v>
      </c>
      <c r="D74" s="137" t="s">
        <v>245</v>
      </c>
      <c r="E74" s="72" t="s">
        <v>272</v>
      </c>
      <c r="F74" s="120">
        <f>H73</f>
        <v>0.41388888888888875</v>
      </c>
      <c r="G74" s="82">
        <v>2</v>
      </c>
      <c r="H74" s="120">
        <f t="shared" si="8"/>
        <v>0.41527777777777763</v>
      </c>
      <c r="I74" s="92"/>
    </row>
    <row r="75" spans="1:9" ht="13.8" x14ac:dyDescent="0.25">
      <c r="A75" s="63" t="s">
        <v>164</v>
      </c>
      <c r="B75" s="72" t="s">
        <v>82</v>
      </c>
      <c r="C75" s="72" t="s">
        <v>341</v>
      </c>
      <c r="D75" s="137" t="s">
        <v>245</v>
      </c>
      <c r="E75" s="72" t="s">
        <v>286</v>
      </c>
      <c r="F75" s="120">
        <f>H74</f>
        <v>0.41527777777777763</v>
      </c>
      <c r="G75" s="82">
        <v>2</v>
      </c>
      <c r="H75" s="120">
        <f t="shared" si="8"/>
        <v>0.41666666666666652</v>
      </c>
      <c r="I75" s="92"/>
    </row>
    <row r="76" spans="1:9" ht="13.8" x14ac:dyDescent="0.25">
      <c r="A76" s="63" t="s">
        <v>165</v>
      </c>
      <c r="B76" s="72" t="s">
        <v>82</v>
      </c>
      <c r="C76" s="72" t="s">
        <v>370</v>
      </c>
      <c r="D76" s="137" t="s">
        <v>245</v>
      </c>
      <c r="E76" s="72" t="s">
        <v>200</v>
      </c>
      <c r="F76" s="120">
        <f>H75</f>
        <v>0.41666666666666652</v>
      </c>
      <c r="G76" s="82">
        <v>2</v>
      </c>
      <c r="H76" s="120">
        <f t="shared" si="8"/>
        <v>0.4180555555555554</v>
      </c>
      <c r="I76" s="92"/>
    </row>
    <row r="77" spans="1:9" ht="13.8" x14ac:dyDescent="0.25">
      <c r="A77" s="63" t="s">
        <v>166</v>
      </c>
      <c r="B77" s="72" t="s">
        <v>82</v>
      </c>
      <c r="C77" s="72" t="s">
        <v>369</v>
      </c>
      <c r="D77" s="137" t="s">
        <v>245</v>
      </c>
      <c r="E77" s="72" t="s">
        <v>397</v>
      </c>
      <c r="F77" s="120">
        <f t="shared" ref="F77:F80" si="9">H76</f>
        <v>0.4180555555555554</v>
      </c>
      <c r="G77" s="82">
        <v>2</v>
      </c>
      <c r="H77" s="120">
        <f t="shared" si="8"/>
        <v>0.41944444444444429</v>
      </c>
      <c r="I77" s="92"/>
    </row>
    <row r="78" spans="1:9" ht="13.8" x14ac:dyDescent="0.25">
      <c r="A78" s="138" t="s">
        <v>167</v>
      </c>
      <c r="B78" s="72" t="s">
        <v>82</v>
      </c>
      <c r="C78" s="72" t="s">
        <v>506</v>
      </c>
      <c r="D78" s="137" t="s">
        <v>245</v>
      </c>
      <c r="E78" s="72" t="s">
        <v>170</v>
      </c>
      <c r="F78" s="120">
        <f t="shared" si="9"/>
        <v>0.41944444444444429</v>
      </c>
      <c r="G78" s="82">
        <v>2</v>
      </c>
      <c r="H78" s="120">
        <f t="shared" si="8"/>
        <v>0.42083333333333317</v>
      </c>
      <c r="I78" s="92"/>
    </row>
    <row r="79" spans="1:9" ht="13.8" x14ac:dyDescent="0.25">
      <c r="A79" s="138" t="s">
        <v>168</v>
      </c>
      <c r="B79" s="72" t="s">
        <v>82</v>
      </c>
      <c r="C79" s="72"/>
      <c r="D79" s="137" t="s">
        <v>245</v>
      </c>
      <c r="F79" s="120">
        <f t="shared" si="9"/>
        <v>0.42083333333333317</v>
      </c>
      <c r="G79" s="82">
        <v>0</v>
      </c>
      <c r="H79" s="120">
        <f t="shared" si="8"/>
        <v>0.42083333333333317</v>
      </c>
      <c r="I79" s="92"/>
    </row>
    <row r="80" spans="1:9" ht="13.8" x14ac:dyDescent="0.25">
      <c r="A80" s="138" t="s">
        <v>169</v>
      </c>
      <c r="B80" s="72" t="s">
        <v>82</v>
      </c>
      <c r="C80" s="72"/>
      <c r="D80" s="137" t="s">
        <v>245</v>
      </c>
      <c r="F80" s="120">
        <f t="shared" si="9"/>
        <v>0.42083333333333317</v>
      </c>
      <c r="G80" s="82">
        <v>0</v>
      </c>
      <c r="H80" s="120">
        <f t="shared" si="8"/>
        <v>0.42083333333333317</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492</v>
      </c>
      <c r="D83" s="137" t="s">
        <v>245</v>
      </c>
      <c r="E83" s="72" t="s">
        <v>493</v>
      </c>
      <c r="F83" s="120">
        <f>H80</f>
        <v>0.42083333333333317</v>
      </c>
      <c r="G83" s="82">
        <v>2</v>
      </c>
      <c r="H83" s="120">
        <f>F83+TIME(0,G83,0)</f>
        <v>0.42222222222222205</v>
      </c>
      <c r="I83" s="92"/>
    </row>
    <row r="84" spans="1:10" ht="13.8" x14ac:dyDescent="0.25">
      <c r="A84" s="138" t="s">
        <v>231</v>
      </c>
      <c r="B84" s="72" t="s">
        <v>82</v>
      </c>
      <c r="C84" s="72" t="s">
        <v>567</v>
      </c>
      <c r="D84" s="137" t="s">
        <v>245</v>
      </c>
      <c r="E84" s="72" t="s">
        <v>258</v>
      </c>
      <c r="F84" s="120">
        <f>H83</f>
        <v>0.42222222222222205</v>
      </c>
      <c r="G84" s="82">
        <v>2</v>
      </c>
      <c r="H84" s="120">
        <f>F84+TIME(0,G84,0)</f>
        <v>0.42361111111111094</v>
      </c>
      <c r="I84" s="92"/>
    </row>
    <row r="85" spans="1:10" ht="13.8" x14ac:dyDescent="0.25">
      <c r="A85" s="196" t="s">
        <v>440</v>
      </c>
      <c r="B85" s="72" t="s">
        <v>82</v>
      </c>
      <c r="C85" s="72" t="s">
        <v>442</v>
      </c>
      <c r="D85" s="137" t="s">
        <v>245</v>
      </c>
      <c r="E85" s="72" t="s">
        <v>441</v>
      </c>
      <c r="F85" s="120">
        <f>H84</f>
        <v>0.42361111111111094</v>
      </c>
      <c r="G85" s="82">
        <v>2</v>
      </c>
      <c r="H85" s="120">
        <f>F85+TIME(0,G85,0)</f>
        <v>0.42499999999999982</v>
      </c>
      <c r="I85" s="92"/>
    </row>
    <row r="86" spans="1:10" ht="13.8" x14ac:dyDescent="0.25">
      <c r="A86" s="196" t="s">
        <v>491</v>
      </c>
      <c r="B86" s="72" t="s">
        <v>82</v>
      </c>
      <c r="C86" s="72" t="s">
        <v>314</v>
      </c>
      <c r="D86" s="137" t="s">
        <v>245</v>
      </c>
      <c r="E86" s="72" t="s">
        <v>316</v>
      </c>
      <c r="F86" s="120">
        <f>H85</f>
        <v>0.42499999999999982</v>
      </c>
      <c r="G86" s="82">
        <v>0</v>
      </c>
      <c r="H86" s="120">
        <f>F86+TIME(0,G86,0)</f>
        <v>0.42499999999999982</v>
      </c>
      <c r="I86" s="92"/>
    </row>
    <row r="87" spans="1:10" ht="13.8" x14ac:dyDescent="0.25">
      <c r="A87" s="196"/>
      <c r="B87" s="72"/>
      <c r="C87" s="72"/>
      <c r="D87" s="137"/>
      <c r="E87" s="72"/>
      <c r="F87" s="131"/>
      <c r="G87" s="132"/>
      <c r="H87" s="131"/>
      <c r="I87" s="281"/>
    </row>
    <row r="88" spans="1:10" ht="15.6" x14ac:dyDescent="0.3">
      <c r="A88" s="59" t="s">
        <v>317</v>
      </c>
      <c r="B88" s="315"/>
      <c r="C88" s="134" t="s">
        <v>487</v>
      </c>
      <c r="D88" s="316"/>
      <c r="E88" s="315"/>
      <c r="F88" s="317">
        <f>H86</f>
        <v>0.42499999999999982</v>
      </c>
      <c r="G88" s="318">
        <v>0</v>
      </c>
      <c r="H88" s="319">
        <f>F88+TIME(0,G88,0)</f>
        <v>0.42499999999999982</v>
      </c>
      <c r="I88" s="320"/>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88</v>
      </c>
      <c r="C91" s="72" t="s">
        <v>583</v>
      </c>
      <c r="D91" s="137"/>
      <c r="E91" s="72" t="s">
        <v>101</v>
      </c>
      <c r="F91" s="120">
        <f>H88</f>
        <v>0.42499999999999982</v>
      </c>
      <c r="G91" s="82">
        <v>1</v>
      </c>
      <c r="H91" s="120">
        <f>F91+TIME(0,G91,0)</f>
        <v>0.42569444444444426</v>
      </c>
      <c r="I91" s="89"/>
      <c r="J91" s="25"/>
    </row>
    <row r="92" spans="1:10" ht="15" x14ac:dyDescent="0.25">
      <c r="A92" s="60" t="s">
        <v>204</v>
      </c>
      <c r="B92" s="72" t="s">
        <v>82</v>
      </c>
      <c r="C92" s="72" t="s">
        <v>576</v>
      </c>
      <c r="D92" s="137"/>
      <c r="E92" s="72" t="s">
        <v>429</v>
      </c>
      <c r="F92" s="120">
        <f>H91</f>
        <v>0.42569444444444426</v>
      </c>
      <c r="G92" s="82">
        <v>1</v>
      </c>
      <c r="H92" s="120">
        <f>F92+TIME(0,G92,0)</f>
        <v>0.42638888888888871</v>
      </c>
      <c r="I92" s="147"/>
    </row>
    <row r="93" spans="1:10" ht="15" x14ac:dyDescent="0.25">
      <c r="A93" s="61"/>
      <c r="B93" s="130"/>
      <c r="C93" s="130"/>
      <c r="D93" s="143"/>
      <c r="E93" s="130"/>
      <c r="F93" s="131">
        <f>H92</f>
        <v>0.42638888888888871</v>
      </c>
      <c r="G93" s="132">
        <v>0</v>
      </c>
      <c r="H93" s="131">
        <f>F93+TIME(0,G93,0)</f>
        <v>0.42638888888888871</v>
      </c>
      <c r="I93" s="150"/>
    </row>
    <row r="94" spans="1:10" ht="15.6" x14ac:dyDescent="0.3">
      <c r="A94" s="64" t="s">
        <v>475</v>
      </c>
      <c r="B94" s="74"/>
      <c r="C94" s="74" t="s">
        <v>179</v>
      </c>
      <c r="D94" s="74"/>
      <c r="E94" s="74" t="s">
        <v>101</v>
      </c>
      <c r="F94" s="124">
        <f>H92</f>
        <v>0.42638888888888871</v>
      </c>
      <c r="G94" s="84">
        <v>1</v>
      </c>
      <c r="H94" s="124">
        <f>F94+TIME(0,G94,0)</f>
        <v>0.42708333333333315</v>
      </c>
      <c r="I94" s="148"/>
    </row>
    <row r="95" spans="1:10" x14ac:dyDescent="0.25">
      <c r="A95" s="65"/>
      <c r="B95" s="65"/>
      <c r="C95" s="65" t="s">
        <v>180</v>
      </c>
      <c r="D95" s="65"/>
      <c r="E95" s="65"/>
      <c r="F95" s="125"/>
      <c r="G95" s="85">
        <f>(H95-H94) * 24 * 60</f>
        <v>2.3980817331903381E-13</v>
      </c>
      <c r="H95" s="125">
        <v>0.42708333333333331</v>
      </c>
      <c r="I95" s="165"/>
    </row>
    <row r="96" spans="1:10" x14ac:dyDescent="0.25">
      <c r="I96" s="147"/>
    </row>
    <row r="97" spans="1:15" ht="15.6" x14ac:dyDescent="0.3">
      <c r="A97" s="534" t="s">
        <v>555</v>
      </c>
      <c r="B97" s="535"/>
      <c r="C97" s="535"/>
      <c r="D97" s="535"/>
      <c r="E97" s="535"/>
      <c r="F97" s="535"/>
      <c r="G97" s="535"/>
      <c r="H97" s="535"/>
      <c r="I97" s="535"/>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445</v>
      </c>
      <c r="D102" s="143" t="s">
        <v>48</v>
      </c>
      <c r="E102" s="70" t="s">
        <v>101</v>
      </c>
      <c r="F102" s="118">
        <f>H101</f>
        <v>0.56388888888888888</v>
      </c>
      <c r="G102" s="80">
        <v>1</v>
      </c>
      <c r="H102" s="118">
        <f>F102+TIME(0,G102,0)</f>
        <v>0.56458333333333333</v>
      </c>
      <c r="I102" s="90"/>
    </row>
    <row r="103" spans="1:15" ht="15" x14ac:dyDescent="0.25">
      <c r="D103" s="141"/>
      <c r="J103" s="282"/>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476</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4</v>
      </c>
      <c r="H109" s="117">
        <f t="shared" si="10"/>
        <v>0.56944444444444442</v>
      </c>
      <c r="I109" s="89"/>
    </row>
    <row r="110" spans="1:15" ht="15" x14ac:dyDescent="0.25">
      <c r="A110" s="60" t="s">
        <v>184</v>
      </c>
      <c r="B110" s="69" t="s">
        <v>82</v>
      </c>
      <c r="C110" s="69" t="s">
        <v>480</v>
      </c>
      <c r="D110" s="137" t="s">
        <v>242</v>
      </c>
      <c r="E110" s="69" t="s">
        <v>101</v>
      </c>
      <c r="F110" s="117">
        <f t="shared" si="11"/>
        <v>0.56944444444444442</v>
      </c>
      <c r="G110" s="79">
        <v>10</v>
      </c>
      <c r="H110" s="117">
        <f t="shared" si="10"/>
        <v>0.57638888888888884</v>
      </c>
      <c r="I110" s="89"/>
      <c r="L110" s="117"/>
      <c r="M110" s="79"/>
      <c r="N110" s="117"/>
      <c r="O110" s="69"/>
    </row>
    <row r="111" spans="1:15" ht="15" x14ac:dyDescent="0.25">
      <c r="A111" s="60" t="s">
        <v>193</v>
      </c>
      <c r="B111" s="69" t="s">
        <v>82</v>
      </c>
      <c r="C111" s="69" t="s">
        <v>490</v>
      </c>
      <c r="D111" s="137"/>
      <c r="E111" s="69" t="s">
        <v>91</v>
      </c>
      <c r="F111" s="117">
        <f t="shared" si="11"/>
        <v>0.57638888888888884</v>
      </c>
      <c r="G111" s="79">
        <v>1</v>
      </c>
      <c r="H111" s="117">
        <f t="shared" si="10"/>
        <v>0.57708333333333328</v>
      </c>
      <c r="I111" s="89"/>
      <c r="L111" s="117"/>
      <c r="M111" s="79"/>
      <c r="N111" s="117"/>
      <c r="O111" s="69"/>
    </row>
    <row r="112" spans="1:15" ht="13.8" x14ac:dyDescent="0.25">
      <c r="D112" s="133"/>
      <c r="J112" s="282"/>
    </row>
    <row r="113" spans="1:9" ht="15.6" x14ac:dyDescent="0.3">
      <c r="A113" s="59" t="s">
        <v>109</v>
      </c>
      <c r="B113" s="68"/>
      <c r="C113" s="68" t="s">
        <v>185</v>
      </c>
      <c r="D113" s="134"/>
      <c r="E113" s="68"/>
      <c r="F113" s="116"/>
      <c r="G113" s="78"/>
      <c r="H113" s="116"/>
      <c r="I113" s="148"/>
    </row>
    <row r="114" spans="1:9" ht="13.8" x14ac:dyDescent="0.25">
      <c r="A114" s="63" t="s">
        <v>379</v>
      </c>
      <c r="B114" s="72" t="s">
        <v>82</v>
      </c>
      <c r="C114" s="72" t="s">
        <v>186</v>
      </c>
      <c r="D114" s="137" t="s">
        <v>580</v>
      </c>
      <c r="E114" s="72" t="s">
        <v>426</v>
      </c>
      <c r="F114" s="120">
        <f>H111</f>
        <v>0.57708333333333328</v>
      </c>
      <c r="G114" s="82">
        <v>5</v>
      </c>
      <c r="H114" s="120">
        <f>F114+TIME(0,G114,0)</f>
        <v>0.58055555555555549</v>
      </c>
      <c r="I114" s="92"/>
    </row>
    <row r="115" spans="1:9" ht="13.8" x14ac:dyDescent="0.25">
      <c r="A115" s="63" t="s">
        <v>380</v>
      </c>
      <c r="B115" s="72" t="s">
        <v>82</v>
      </c>
      <c r="C115" s="72" t="s">
        <v>187</v>
      </c>
      <c r="D115" s="137" t="s">
        <v>582</v>
      </c>
      <c r="E115" s="72" t="s">
        <v>262</v>
      </c>
      <c r="F115" s="120">
        <f>H114</f>
        <v>0.58055555555555549</v>
      </c>
      <c r="G115" s="82">
        <v>10</v>
      </c>
      <c r="H115" s="120">
        <f>F115+TIME(0,G115,0)</f>
        <v>0.58749999999999991</v>
      </c>
      <c r="I115" s="92"/>
    </row>
    <row r="116" spans="1:9" ht="13.8" x14ac:dyDescent="0.25">
      <c r="A116" s="63" t="s">
        <v>381</v>
      </c>
      <c r="B116" s="72" t="s">
        <v>82</v>
      </c>
      <c r="C116" s="72" t="s">
        <v>503</v>
      </c>
      <c r="D116" s="76"/>
      <c r="E116" s="72"/>
      <c r="F116" s="120">
        <f>H115</f>
        <v>0.58749999999999991</v>
      </c>
      <c r="G116" s="82">
        <v>0</v>
      </c>
      <c r="H116" s="120">
        <f>F116+TIME(0,G116,0)</f>
        <v>0.58749999999999991</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516</v>
      </c>
      <c r="D119" s="137" t="s">
        <v>590</v>
      </c>
      <c r="E119" s="72" t="s">
        <v>170</v>
      </c>
      <c r="F119" s="120">
        <f>H116</f>
        <v>0.58749999999999991</v>
      </c>
      <c r="G119" s="82">
        <v>10</v>
      </c>
      <c r="H119" s="120">
        <f>F119+TIME(0,G119,0)</f>
        <v>0.59444444444444433</v>
      </c>
      <c r="I119" s="92"/>
    </row>
    <row r="120" spans="1:9" ht="13.8" x14ac:dyDescent="0.25">
      <c r="A120" s="138" t="s">
        <v>319</v>
      </c>
      <c r="B120" s="72" t="s">
        <v>82</v>
      </c>
      <c r="C120" s="72" t="s">
        <v>247</v>
      </c>
      <c r="D120" s="137" t="s">
        <v>581</v>
      </c>
      <c r="E120" s="72" t="s">
        <v>427</v>
      </c>
      <c r="F120" s="120">
        <f>H119</f>
        <v>0.59444444444444433</v>
      </c>
      <c r="G120" s="82">
        <v>5</v>
      </c>
      <c r="H120" s="120">
        <f>F120+TIME(0,G120,0)</f>
        <v>0.59791666666666654</v>
      </c>
      <c r="I120" s="92"/>
    </row>
    <row r="121" spans="1:9" ht="14.1" customHeight="1" x14ac:dyDescent="0.25">
      <c r="A121" s="138" t="s">
        <v>504</v>
      </c>
      <c r="B121" s="72" t="s">
        <v>82</v>
      </c>
      <c r="C121" s="72" t="s">
        <v>269</v>
      </c>
      <c r="D121" s="137" t="s">
        <v>594</v>
      </c>
      <c r="E121" s="72" t="s">
        <v>276</v>
      </c>
      <c r="F121" s="120">
        <f>H120</f>
        <v>0.59791666666666654</v>
      </c>
      <c r="G121" s="82">
        <v>3</v>
      </c>
      <c r="H121" s="120">
        <f>F121+TIME(0,G121,0)</f>
        <v>0.59999999999999987</v>
      </c>
      <c r="I121" s="92"/>
    </row>
    <row r="122" spans="1:9" ht="14.1" customHeight="1" x14ac:dyDescent="0.25">
      <c r="A122" s="138" t="s">
        <v>505</v>
      </c>
      <c r="B122" s="72" t="s">
        <v>82</v>
      </c>
      <c r="C122" s="72" t="s">
        <v>428</v>
      </c>
      <c r="D122" s="76"/>
      <c r="E122" s="72" t="s">
        <v>429</v>
      </c>
      <c r="F122" s="120">
        <f>H121</f>
        <v>0.59999999999999987</v>
      </c>
      <c r="G122" s="82">
        <v>0</v>
      </c>
      <c r="H122" s="120">
        <f>F122+TIME(0,G122,0)</f>
        <v>0.59999999999999987</v>
      </c>
      <c r="I122" s="92"/>
    </row>
    <row r="123" spans="1:9" ht="14.1" customHeight="1" x14ac:dyDescent="0.25">
      <c r="A123" s="138"/>
      <c r="B123" s="72"/>
      <c r="C123" s="72"/>
      <c r="D123" s="76"/>
      <c r="E123" s="72"/>
      <c r="F123" s="120"/>
      <c r="G123" s="82"/>
      <c r="H123" s="120"/>
      <c r="I123" s="92"/>
    </row>
    <row r="124" spans="1:9" ht="15.6" x14ac:dyDescent="0.3">
      <c r="A124" s="59" t="s">
        <v>444</v>
      </c>
      <c r="B124" s="68"/>
      <c r="C124" s="68" t="s">
        <v>174</v>
      </c>
      <c r="D124" s="134"/>
      <c r="E124" s="68"/>
      <c r="F124" s="116"/>
      <c r="G124" s="78"/>
      <c r="H124" s="116"/>
      <c r="I124" s="172"/>
    </row>
    <row r="125" spans="1:9" ht="15.6" customHeight="1" x14ac:dyDescent="0.25">
      <c r="A125" s="138" t="s">
        <v>130</v>
      </c>
      <c r="B125" s="72" t="s">
        <v>88</v>
      </c>
      <c r="C125" s="72" t="s">
        <v>569</v>
      </c>
      <c r="D125" s="137" t="s">
        <v>589</v>
      </c>
      <c r="E125" s="72" t="s">
        <v>570</v>
      </c>
      <c r="F125" s="120">
        <f>H122</f>
        <v>0.59999999999999987</v>
      </c>
      <c r="G125" s="82">
        <v>10</v>
      </c>
      <c r="H125" s="120">
        <f>F125+TIME(0,G125,0)</f>
        <v>0.60694444444444429</v>
      </c>
      <c r="I125" s="92"/>
    </row>
    <row r="126" spans="1:9" ht="15.6" customHeight="1" x14ac:dyDescent="0.25">
      <c r="A126" s="138" t="s">
        <v>150</v>
      </c>
      <c r="B126" s="72" t="s">
        <v>88</v>
      </c>
      <c r="C126" s="72" t="s">
        <v>591</v>
      </c>
      <c r="D126" s="137" t="s">
        <v>1</v>
      </c>
      <c r="E126" s="72" t="s">
        <v>200</v>
      </c>
      <c r="F126" s="120">
        <f>H125</f>
        <v>0.60694444444444429</v>
      </c>
      <c r="G126" s="82">
        <v>5</v>
      </c>
      <c r="H126" s="120">
        <f>F126+TIME(0,G126,0)</f>
        <v>0.6104166666666665</v>
      </c>
      <c r="I126" s="92"/>
    </row>
    <row r="127" spans="1:9" ht="13.8" x14ac:dyDescent="0.25">
      <c r="A127" s="63" t="s">
        <v>160</v>
      </c>
      <c r="B127" s="72" t="s">
        <v>88</v>
      </c>
      <c r="C127" s="72" t="s">
        <v>584</v>
      </c>
      <c r="D127" s="140" t="s">
        <v>587</v>
      </c>
      <c r="E127" s="72" t="s">
        <v>270</v>
      </c>
      <c r="F127" s="120">
        <f>H126</f>
        <v>0.6104166666666665</v>
      </c>
      <c r="G127" s="82">
        <v>2</v>
      </c>
      <c r="H127" s="120">
        <f>F127+TIME(0,G127,0)</f>
        <v>0.61180555555555538</v>
      </c>
      <c r="I127" s="92"/>
    </row>
    <row r="128" spans="1:9" ht="13.8" x14ac:dyDescent="0.25">
      <c r="A128" s="63" t="s">
        <v>171</v>
      </c>
      <c r="B128" s="72" t="s">
        <v>88</v>
      </c>
      <c r="C128" s="72" t="s">
        <v>586</v>
      </c>
      <c r="D128" s="140" t="s">
        <v>588</v>
      </c>
      <c r="E128" s="72" t="s">
        <v>101</v>
      </c>
      <c r="F128" s="120">
        <f>H127</f>
        <v>0.61180555555555538</v>
      </c>
      <c r="G128" s="82">
        <v>2</v>
      </c>
      <c r="H128" s="120">
        <f>F128+TIME(0,G128,0)</f>
        <v>0.61319444444444426</v>
      </c>
      <c r="I128" s="92"/>
    </row>
    <row r="129" spans="1:9" ht="13.8" x14ac:dyDescent="0.25">
      <c r="A129" s="63" t="s">
        <v>585</v>
      </c>
      <c r="B129" s="72" t="s">
        <v>88</v>
      </c>
      <c r="C129" s="72" t="s">
        <v>593</v>
      </c>
      <c r="D129" s="137" t="s">
        <v>1</v>
      </c>
      <c r="E129" s="72" t="s">
        <v>272</v>
      </c>
      <c r="F129" s="120">
        <f>H128</f>
        <v>0.61319444444444426</v>
      </c>
      <c r="G129" s="82">
        <v>2</v>
      </c>
      <c r="H129" s="120">
        <f>F129+TIME(0,G129,0)</f>
        <v>0.61458333333333315</v>
      </c>
      <c r="I129" s="92"/>
    </row>
    <row r="130" spans="1:9" ht="13.8" x14ac:dyDescent="0.25">
      <c r="A130" s="63" t="s">
        <v>592</v>
      </c>
      <c r="B130" s="72" t="s">
        <v>82</v>
      </c>
      <c r="C130" s="72"/>
      <c r="D130" s="140"/>
      <c r="E130" s="72"/>
      <c r="F130" s="120">
        <f t="shared" ref="F130:F132" si="12">H129</f>
        <v>0.61458333333333315</v>
      </c>
      <c r="G130" s="82">
        <v>0</v>
      </c>
      <c r="H130" s="120">
        <f t="shared" ref="H130:H132" si="13">F130+TIME(0,G130,0)</f>
        <v>0.61458333333333315</v>
      </c>
      <c r="I130" s="92"/>
    </row>
    <row r="131" spans="1:9" ht="13.8" x14ac:dyDescent="0.25">
      <c r="A131" s="497"/>
      <c r="B131" s="72"/>
      <c r="C131" s="72"/>
      <c r="D131" s="140"/>
      <c r="E131" s="72"/>
      <c r="F131" s="120">
        <f t="shared" si="12"/>
        <v>0.61458333333333315</v>
      </c>
      <c r="G131" s="82">
        <v>0</v>
      </c>
      <c r="H131" s="120">
        <f t="shared" si="13"/>
        <v>0.61458333333333315</v>
      </c>
      <c r="I131" s="92"/>
    </row>
    <row r="132" spans="1:9" ht="13.8" x14ac:dyDescent="0.25">
      <c r="A132" s="497"/>
      <c r="B132" s="72" t="s">
        <v>82</v>
      </c>
      <c r="C132" s="72" t="s">
        <v>556</v>
      </c>
      <c r="D132" s="140"/>
      <c r="E132" s="72" t="s">
        <v>101</v>
      </c>
      <c r="F132" s="120">
        <f t="shared" si="12"/>
        <v>0.61458333333333315</v>
      </c>
      <c r="G132" s="82">
        <v>2</v>
      </c>
      <c r="H132" s="120">
        <f t="shared" si="13"/>
        <v>0.61597222222222203</v>
      </c>
      <c r="I132" s="92"/>
    </row>
    <row r="133" spans="1:9" ht="15" x14ac:dyDescent="0.25">
      <c r="A133" s="311"/>
      <c r="B133" s="311"/>
      <c r="C133" s="311"/>
      <c r="D133" s="311"/>
      <c r="E133" s="311"/>
      <c r="F133" s="312"/>
      <c r="G133" s="313"/>
      <c r="H133" s="312"/>
      <c r="I133" s="92"/>
    </row>
    <row r="134" spans="1:9" ht="15.6" x14ac:dyDescent="0.3">
      <c r="A134" s="64" t="s">
        <v>210</v>
      </c>
      <c r="B134" s="74"/>
      <c r="C134" s="74" t="s">
        <v>179</v>
      </c>
      <c r="D134" s="136"/>
      <c r="E134" s="74"/>
      <c r="F134" s="124"/>
      <c r="G134" s="84"/>
      <c r="H134" s="124"/>
      <c r="I134" s="172"/>
    </row>
    <row r="135" spans="1:9" ht="15" x14ac:dyDescent="0.25">
      <c r="A135" s="314" t="s">
        <v>389</v>
      </c>
      <c r="B135" s="69"/>
      <c r="C135" s="69" t="s">
        <v>566</v>
      </c>
      <c r="D135" s="69"/>
      <c r="E135" s="69" t="s">
        <v>101</v>
      </c>
      <c r="F135" s="117">
        <f>H132</f>
        <v>0.61597222222222203</v>
      </c>
      <c r="G135" s="79">
        <v>30</v>
      </c>
      <c r="H135" s="117">
        <f>F135+TIME(0,G135,0)</f>
        <v>0.6368055555555554</v>
      </c>
      <c r="I135" s="92"/>
    </row>
    <row r="136" spans="1:9" ht="15" x14ac:dyDescent="0.25">
      <c r="A136" s="314"/>
      <c r="B136" s="69"/>
      <c r="C136" s="69"/>
      <c r="D136" s="69"/>
      <c r="E136" s="69"/>
      <c r="F136" s="117"/>
      <c r="G136" s="79"/>
      <c r="H136" s="117"/>
      <c r="I136" s="92"/>
    </row>
    <row r="137" spans="1:9" ht="15" x14ac:dyDescent="0.25">
      <c r="A137" s="314"/>
      <c r="B137" s="69"/>
      <c r="C137" s="69"/>
      <c r="D137" s="69"/>
      <c r="E137" s="69"/>
      <c r="F137" s="117"/>
      <c r="G137" s="79"/>
      <c r="H137" s="117"/>
      <c r="I137" s="92"/>
    </row>
    <row r="138" spans="1:9" ht="15" x14ac:dyDescent="0.25">
      <c r="A138" s="314"/>
      <c r="B138" s="69"/>
      <c r="C138" s="69"/>
      <c r="D138" s="69"/>
      <c r="E138" s="69"/>
      <c r="F138" s="117"/>
      <c r="G138" s="79"/>
      <c r="H138" s="117"/>
      <c r="I138" s="92"/>
    </row>
    <row r="139" spans="1:9" ht="15" x14ac:dyDescent="0.25">
      <c r="A139" s="314"/>
      <c r="B139" s="69"/>
      <c r="C139" s="69"/>
      <c r="D139" s="69"/>
      <c r="E139" s="69"/>
      <c r="F139" s="117"/>
      <c r="G139" s="79"/>
      <c r="H139" s="117"/>
      <c r="I139" s="92"/>
    </row>
    <row r="140" spans="1:9" x14ac:dyDescent="0.25">
      <c r="A140" s="144"/>
      <c r="B140" s="144"/>
      <c r="C140" s="144" t="s">
        <v>180</v>
      </c>
      <c r="D140" s="144"/>
      <c r="E140" s="144"/>
      <c r="F140" s="145"/>
      <c r="G140" s="146">
        <f>(H140-H135) * 24 * 60</f>
        <v>13.000000000000274</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25" r:id="rId6" xr:uid="{CAA37D4D-ACAE-4D1D-9E36-73FD92FD3483}"/>
    <hyperlink ref="D127" r:id="rId7" display="11-23-408" xr:uid="{F4B30F1B-DB19-433E-8058-C3A1D0EA6E0C}"/>
    <hyperlink ref="D128" r:id="rId8" xr:uid="{0D5D58E8-B230-4761-A3E7-2ECB7CC410DE}"/>
    <hyperlink ref="D119" r:id="rId9" xr:uid="{4A7F15B7-2B34-4F66-AEE8-99445866C2B1}"/>
    <hyperlink ref="D129" location="Links!B47" display="Motions" xr:uid="{9458B1E9-3E67-4EA3-8011-1A435992C63E}"/>
    <hyperlink ref="D126" location="Links!B47" display="Motions" xr:uid="{C74FA8C2-C6A8-4E52-BDA6-6F926638ABD2}"/>
    <hyperlink ref="D121" r:id="rId10" xr:uid="{6F70F932-C371-4066-89D3-A523669A1650}"/>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10" zoomScaleNormal="110" workbookViewId="0">
      <selection activeCell="L4" sqref="L4"/>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3" spans="1:9" ht="15.6" x14ac:dyDescent="0.3">
      <c r="A13" s="534" t="s">
        <v>552</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415</v>
      </c>
      <c r="D24" s="140" t="s">
        <v>246</v>
      </c>
      <c r="E24" s="69" t="s">
        <v>101</v>
      </c>
      <c r="F24" s="117">
        <f>H23</f>
        <v>0.33749999999999997</v>
      </c>
      <c r="G24" s="79">
        <v>1</v>
      </c>
      <c r="H24" s="117">
        <f t="shared" si="0"/>
        <v>0.33819444444444441</v>
      </c>
      <c r="I24" s="89"/>
    </row>
    <row r="25" spans="1:15" ht="15" x14ac:dyDescent="0.25">
      <c r="A25" s="60" t="s">
        <v>108</v>
      </c>
      <c r="B25" s="69" t="s">
        <v>82</v>
      </c>
      <c r="C25" s="69" t="s">
        <v>551</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327</v>
      </c>
      <c r="B29" s="69" t="s">
        <v>82</v>
      </c>
      <c r="C29" s="69" t="s">
        <v>194</v>
      </c>
      <c r="D29" s="140" t="s">
        <v>246</v>
      </c>
      <c r="E29" s="69" t="s">
        <v>101</v>
      </c>
      <c r="F29" s="117">
        <f t="shared" si="1"/>
        <v>0.3430555555555555</v>
      </c>
      <c r="G29" s="79">
        <v>1</v>
      </c>
      <c r="H29" s="117">
        <f t="shared" si="0"/>
        <v>0.34374999999999994</v>
      </c>
      <c r="I29" s="89"/>
    </row>
    <row r="30" spans="1:15" ht="15" x14ac:dyDescent="0.25">
      <c r="A30" s="60" t="s">
        <v>328</v>
      </c>
      <c r="B30" s="69" t="s">
        <v>82</v>
      </c>
      <c r="C30" s="69" t="s">
        <v>263</v>
      </c>
      <c r="D30" s="140" t="s">
        <v>246</v>
      </c>
      <c r="E30" s="69" t="s">
        <v>101</v>
      </c>
      <c r="F30" s="117">
        <f t="shared" si="1"/>
        <v>0.34374999999999994</v>
      </c>
      <c r="G30" s="79">
        <v>1</v>
      </c>
      <c r="H30" s="117">
        <f t="shared" si="0"/>
        <v>0.34444444444444439</v>
      </c>
      <c r="I30" s="89"/>
    </row>
    <row r="31" spans="1:15" ht="15" x14ac:dyDescent="0.25">
      <c r="A31" s="60" t="s">
        <v>329</v>
      </c>
      <c r="B31" s="69" t="s">
        <v>82</v>
      </c>
      <c r="C31" s="69" t="s">
        <v>337</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330</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336</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335</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488</v>
      </c>
      <c r="D39" s="151" t="s">
        <v>423</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420</v>
      </c>
      <c r="D41" s="137" t="s">
        <v>339</v>
      </c>
      <c r="E41" s="72" t="s">
        <v>144</v>
      </c>
      <c r="F41" s="120">
        <f t="shared" si="3"/>
        <v>0.36944444444444435</v>
      </c>
      <c r="G41" s="82">
        <v>3</v>
      </c>
      <c r="H41" s="120">
        <f t="shared" si="2"/>
        <v>0.37152777777777768</v>
      </c>
      <c r="I41" s="92"/>
    </row>
    <row r="42" spans="1:9" ht="13.8" x14ac:dyDescent="0.25">
      <c r="A42" s="63" t="s">
        <v>226</v>
      </c>
      <c r="B42" s="72" t="s">
        <v>82</v>
      </c>
      <c r="C42" s="72" t="s">
        <v>372</v>
      </c>
      <c r="D42" s="137" t="s">
        <v>339</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373</v>
      </c>
      <c r="B45" s="72" t="s">
        <v>82</v>
      </c>
      <c r="C45" s="72" t="s">
        <v>199</v>
      </c>
      <c r="D45" s="137" t="s">
        <v>339</v>
      </c>
      <c r="E45" s="72" t="s">
        <v>200</v>
      </c>
      <c r="F45" s="120">
        <f>H43</f>
        <v>0.37361111111111101</v>
      </c>
      <c r="G45" s="82">
        <v>3</v>
      </c>
      <c r="H45" s="120">
        <f t="shared" ref="H45:H50" si="4">F45+TIME(0,G45,0)</f>
        <v>0.37569444444444433</v>
      </c>
      <c r="I45" s="92"/>
    </row>
    <row r="46" spans="1:9" ht="14.1" customHeight="1" x14ac:dyDescent="0.25">
      <c r="A46" s="63" t="s">
        <v>374</v>
      </c>
      <c r="B46" s="72" t="s">
        <v>82</v>
      </c>
      <c r="C46" s="72" t="s">
        <v>241</v>
      </c>
      <c r="D46" s="137" t="s">
        <v>339</v>
      </c>
      <c r="E46" s="72" t="s">
        <v>270</v>
      </c>
      <c r="F46" s="120">
        <f>H45</f>
        <v>0.37569444444444433</v>
      </c>
      <c r="G46" s="82">
        <v>3</v>
      </c>
      <c r="H46" s="120">
        <f t="shared" si="4"/>
        <v>0.37777777777777766</v>
      </c>
      <c r="I46" s="92"/>
    </row>
    <row r="47" spans="1:9" ht="13.8" x14ac:dyDescent="0.25">
      <c r="A47" s="63" t="s">
        <v>375</v>
      </c>
      <c r="B47" s="72" t="s">
        <v>82</v>
      </c>
      <c r="C47" s="72" t="s">
        <v>154</v>
      </c>
      <c r="D47" s="137" t="s">
        <v>339</v>
      </c>
      <c r="E47" s="72" t="s">
        <v>115</v>
      </c>
      <c r="F47" s="120">
        <f>H46</f>
        <v>0.37777777777777766</v>
      </c>
      <c r="G47" s="82">
        <v>0</v>
      </c>
      <c r="H47" s="120">
        <f t="shared" si="4"/>
        <v>0.37777777777777766</v>
      </c>
      <c r="I47" s="92"/>
    </row>
    <row r="48" spans="1:9" ht="15.6" x14ac:dyDescent="0.3">
      <c r="A48" s="63" t="s">
        <v>376</v>
      </c>
      <c r="B48" s="72" t="s">
        <v>82</v>
      </c>
      <c r="C48" s="72" t="s">
        <v>157</v>
      </c>
      <c r="D48" s="137" t="s">
        <v>339</v>
      </c>
      <c r="E48" s="72" t="s">
        <v>267</v>
      </c>
      <c r="F48" s="120">
        <f>H47</f>
        <v>0.37777777777777766</v>
      </c>
      <c r="G48" s="82">
        <v>2</v>
      </c>
      <c r="H48" s="120">
        <f t="shared" si="4"/>
        <v>0.37916666666666654</v>
      </c>
      <c r="I48" s="91"/>
    </row>
    <row r="49" spans="1:14" ht="13.8" x14ac:dyDescent="0.25">
      <c r="A49" s="63" t="s">
        <v>377</v>
      </c>
      <c r="B49" s="72" t="s">
        <v>82</v>
      </c>
      <c r="C49" s="72" t="s">
        <v>159</v>
      </c>
      <c r="D49" s="137" t="s">
        <v>339</v>
      </c>
      <c r="E49" s="72" t="s">
        <v>262</v>
      </c>
      <c r="F49" s="120">
        <f>H48</f>
        <v>0.37916666666666654</v>
      </c>
      <c r="G49" s="82">
        <v>2</v>
      </c>
      <c r="H49" s="120">
        <f t="shared" si="4"/>
        <v>0.38055555555555542</v>
      </c>
      <c r="I49" s="92"/>
    </row>
    <row r="50" spans="1:14" ht="13.8" x14ac:dyDescent="0.25">
      <c r="A50" s="63" t="s">
        <v>378</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379</v>
      </c>
      <c r="B53" s="72" t="s">
        <v>82</v>
      </c>
      <c r="C53" s="72" t="s">
        <v>368</v>
      </c>
      <c r="D53" s="137" t="s">
        <v>339</v>
      </c>
      <c r="E53" s="72" t="s">
        <v>396</v>
      </c>
      <c r="F53" s="120">
        <f>H50</f>
        <v>0.38055555555555542</v>
      </c>
      <c r="G53" s="82">
        <v>3</v>
      </c>
      <c r="H53" s="120">
        <f t="shared" ref="H53:H60" si="5">F53+TIME(0,G53,0)</f>
        <v>0.38263888888888875</v>
      </c>
      <c r="I53" s="91"/>
    </row>
    <row r="54" spans="1:14" ht="15.6" x14ac:dyDescent="0.3">
      <c r="A54" s="63" t="s">
        <v>380</v>
      </c>
      <c r="B54" s="72" t="s">
        <v>82</v>
      </c>
      <c r="C54" s="72" t="s">
        <v>271</v>
      </c>
      <c r="D54" s="137" t="s">
        <v>339</v>
      </c>
      <c r="E54" s="72" t="s">
        <v>272</v>
      </c>
      <c r="F54" s="120">
        <f>H53</f>
        <v>0.38263888888888875</v>
      </c>
      <c r="G54" s="82">
        <v>3</v>
      </c>
      <c r="H54" s="120">
        <f t="shared" si="5"/>
        <v>0.38472222222222208</v>
      </c>
      <c r="I54" s="91"/>
      <c r="J54" s="87"/>
    </row>
    <row r="55" spans="1:14" ht="15.6" x14ac:dyDescent="0.3">
      <c r="A55" s="63" t="s">
        <v>381</v>
      </c>
      <c r="B55" s="72" t="s">
        <v>82</v>
      </c>
      <c r="C55" s="72" t="s">
        <v>341</v>
      </c>
      <c r="D55" s="137" t="s">
        <v>339</v>
      </c>
      <c r="E55" s="72" t="s">
        <v>286</v>
      </c>
      <c r="F55" s="120">
        <f t="shared" ref="F55:F60" si="6">H54</f>
        <v>0.38472222222222208</v>
      </c>
      <c r="G55" s="82">
        <v>3</v>
      </c>
      <c r="H55" s="120">
        <f t="shared" si="5"/>
        <v>0.3868055555555554</v>
      </c>
      <c r="I55" s="91"/>
      <c r="N55" s="72"/>
    </row>
    <row r="56" spans="1:14" ht="15" x14ac:dyDescent="0.25">
      <c r="A56" s="63" t="s">
        <v>382</v>
      </c>
      <c r="B56" s="72" t="s">
        <v>82</v>
      </c>
      <c r="C56" s="72" t="s">
        <v>370</v>
      </c>
      <c r="D56" s="137" t="s">
        <v>339</v>
      </c>
      <c r="E56" s="72" t="s">
        <v>200</v>
      </c>
      <c r="F56" s="120">
        <f t="shared" si="6"/>
        <v>0.3868055555555554</v>
      </c>
      <c r="G56" s="82">
        <v>3</v>
      </c>
      <c r="H56" s="120">
        <f t="shared" si="5"/>
        <v>0.38888888888888873</v>
      </c>
      <c r="I56" s="89"/>
    </row>
    <row r="57" spans="1:14" ht="13.8" x14ac:dyDescent="0.25">
      <c r="A57" s="63" t="s">
        <v>383</v>
      </c>
      <c r="B57" s="72" t="s">
        <v>82</v>
      </c>
      <c r="C57" s="72" t="s">
        <v>369</v>
      </c>
      <c r="D57" s="137" t="s">
        <v>339</v>
      </c>
      <c r="E57" s="72" t="s">
        <v>397</v>
      </c>
      <c r="F57" s="120">
        <f t="shared" si="6"/>
        <v>0.38888888888888873</v>
      </c>
      <c r="G57" s="82">
        <v>3</v>
      </c>
      <c r="H57" s="120">
        <f t="shared" si="5"/>
        <v>0.39097222222222205</v>
      </c>
      <c r="I57" s="94"/>
    </row>
    <row r="58" spans="1:14" ht="13.8" x14ac:dyDescent="0.25">
      <c r="A58" s="138" t="s">
        <v>384</v>
      </c>
      <c r="B58" s="72" t="s">
        <v>82</v>
      </c>
      <c r="C58" s="72" t="s">
        <v>506</v>
      </c>
      <c r="D58" s="137" t="s">
        <v>339</v>
      </c>
      <c r="E58" s="72" t="s">
        <v>578</v>
      </c>
      <c r="F58" s="120">
        <f t="shared" si="6"/>
        <v>0.39097222222222205</v>
      </c>
      <c r="G58" s="82">
        <v>3</v>
      </c>
      <c r="H58" s="120">
        <f t="shared" si="5"/>
        <v>0.39305555555555538</v>
      </c>
      <c r="I58" s="92"/>
    </row>
    <row r="59" spans="1:14" ht="13.8" x14ac:dyDescent="0.25">
      <c r="A59" s="138" t="s">
        <v>385</v>
      </c>
      <c r="B59" s="72" t="s">
        <v>82</v>
      </c>
      <c r="C59" s="72"/>
      <c r="D59" s="137" t="s">
        <v>339</v>
      </c>
      <c r="E59" s="72"/>
      <c r="F59" s="120">
        <f t="shared" si="6"/>
        <v>0.39305555555555538</v>
      </c>
      <c r="G59" s="82">
        <v>0</v>
      </c>
      <c r="H59" s="120">
        <f t="shared" si="5"/>
        <v>0.39305555555555538</v>
      </c>
      <c r="I59" s="92"/>
    </row>
    <row r="60" spans="1:14" ht="15.6" x14ac:dyDescent="0.3">
      <c r="A60" s="138" t="s">
        <v>386</v>
      </c>
      <c r="B60" s="72" t="s">
        <v>82</v>
      </c>
      <c r="C60" s="72"/>
      <c r="D60" s="137" t="s">
        <v>339</v>
      </c>
      <c r="E60" s="72"/>
      <c r="F60" s="120">
        <f t="shared" si="6"/>
        <v>0.39305555555555538</v>
      </c>
      <c r="G60" s="82">
        <v>0</v>
      </c>
      <c r="H60" s="120">
        <f t="shared" si="5"/>
        <v>0.39305555555555538</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387</v>
      </c>
      <c r="B63" s="72" t="s">
        <v>82</v>
      </c>
      <c r="C63" s="72" t="s">
        <v>495</v>
      </c>
      <c r="D63" s="137" t="s">
        <v>339</v>
      </c>
      <c r="E63" s="72" t="s">
        <v>493</v>
      </c>
      <c r="F63" s="120">
        <f>H60</f>
        <v>0.39305555555555538</v>
      </c>
      <c r="G63" s="82">
        <v>3</v>
      </c>
      <c r="H63" s="120">
        <f>F63+TIME(0,G63,0)</f>
        <v>0.39513888888888871</v>
      </c>
      <c r="I63" s="92"/>
    </row>
    <row r="64" spans="1:14" ht="13.8" x14ac:dyDescent="0.25">
      <c r="A64" s="138" t="s">
        <v>388</v>
      </c>
      <c r="B64" s="72" t="s">
        <v>82</v>
      </c>
      <c r="C64" s="72" t="s">
        <v>567</v>
      </c>
      <c r="D64" s="137" t="s">
        <v>339</v>
      </c>
      <c r="E64" s="72" t="s">
        <v>258</v>
      </c>
      <c r="F64" s="120">
        <f>H63</f>
        <v>0.39513888888888871</v>
      </c>
      <c r="G64" s="82">
        <v>3</v>
      </c>
      <c r="H64" s="120">
        <f>F64+TIME(0,G64,0)</f>
        <v>0.39722222222222203</v>
      </c>
      <c r="I64" s="92"/>
    </row>
    <row r="65" spans="1:9" ht="13.8" x14ac:dyDescent="0.25">
      <c r="A65" s="138" t="s">
        <v>443</v>
      </c>
      <c r="B65" s="72" t="s">
        <v>82</v>
      </c>
      <c r="C65" s="72" t="s">
        <v>442</v>
      </c>
      <c r="D65" s="137" t="s">
        <v>339</v>
      </c>
      <c r="E65" s="72" t="s">
        <v>441</v>
      </c>
      <c r="F65" s="120">
        <f>H64</f>
        <v>0.39722222222222203</v>
      </c>
      <c r="G65" s="82">
        <v>3</v>
      </c>
      <c r="H65" s="120">
        <f>F65+TIME(0,G65,0)</f>
        <v>0.39930555555555536</v>
      </c>
      <c r="I65" s="92"/>
    </row>
    <row r="66" spans="1:9" ht="13.8" x14ac:dyDescent="0.25">
      <c r="A66" s="138" t="s">
        <v>494</v>
      </c>
      <c r="B66" s="72" t="s">
        <v>82</v>
      </c>
      <c r="C66" s="72" t="s">
        <v>314</v>
      </c>
      <c r="D66" s="137" t="s">
        <v>339</v>
      </c>
      <c r="E66" s="72" t="s">
        <v>316</v>
      </c>
      <c r="F66" s="120">
        <f>H65</f>
        <v>0.39930555555555536</v>
      </c>
      <c r="G66" s="82">
        <v>0</v>
      </c>
      <c r="H66" s="120">
        <f>F66+TIME(0,G66,0)</f>
        <v>0.39930555555555536</v>
      </c>
      <c r="I66" s="92"/>
    </row>
    <row r="67" spans="1:9" ht="13.8" x14ac:dyDescent="0.25">
      <c r="A67" s="138"/>
      <c r="B67" s="72"/>
      <c r="C67" s="72"/>
      <c r="D67" s="137"/>
      <c r="E67" s="72"/>
      <c r="F67" s="120"/>
      <c r="G67" s="82"/>
      <c r="H67" s="120"/>
      <c r="I67" s="92"/>
    </row>
    <row r="68" spans="1:9" ht="15.6" x14ac:dyDescent="0.3">
      <c r="A68" s="139" t="s">
        <v>118</v>
      </c>
      <c r="B68" s="71"/>
      <c r="C68" s="71" t="s">
        <v>477</v>
      </c>
      <c r="D68" s="137"/>
      <c r="E68" s="71"/>
      <c r="F68" s="119"/>
      <c r="G68" s="81"/>
      <c r="H68" s="119"/>
      <c r="I68" s="92"/>
    </row>
    <row r="69" spans="1:9" ht="13.8" x14ac:dyDescent="0.25">
      <c r="A69" s="138" t="s">
        <v>387</v>
      </c>
      <c r="B69" s="72" t="s">
        <v>82</v>
      </c>
      <c r="C69" s="72" t="s">
        <v>568</v>
      </c>
      <c r="D69" s="137" t="s">
        <v>339</v>
      </c>
      <c r="E69" s="72" t="s">
        <v>429</v>
      </c>
      <c r="F69" s="120">
        <f>H66</f>
        <v>0.39930555555555536</v>
      </c>
      <c r="G69" s="82">
        <v>10</v>
      </c>
      <c r="H69" s="120">
        <f>F69+TIME(0,G69,0)</f>
        <v>0.40624999999999978</v>
      </c>
      <c r="I69" s="92"/>
    </row>
    <row r="70" spans="1:9" ht="13.8" x14ac:dyDescent="0.25">
      <c r="A70" s="138" t="s">
        <v>387</v>
      </c>
      <c r="B70" s="72" t="s">
        <v>82</v>
      </c>
      <c r="C70" s="72"/>
      <c r="D70" s="137" t="s">
        <v>339</v>
      </c>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444</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0.40624999999999978</v>
      </c>
      <c r="G74" s="82">
        <v>0</v>
      </c>
      <c r="H74" s="120">
        <f>F74+TIME(0,G74,0)</f>
        <v>0.40624999999999978</v>
      </c>
      <c r="I74" s="92"/>
    </row>
    <row r="75" spans="1:9" ht="15" x14ac:dyDescent="0.25">
      <c r="A75" s="63" t="s">
        <v>134</v>
      </c>
      <c r="B75" s="72" t="s">
        <v>88</v>
      </c>
      <c r="C75" s="72" t="s">
        <v>438</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5">
      <c r="A80" s="63" t="s">
        <v>153</v>
      </c>
      <c r="B80" s="72" t="s">
        <v>88</v>
      </c>
      <c r="C80" s="72" t="s">
        <v>241</v>
      </c>
      <c r="D80" s="137" t="s">
        <v>1</v>
      </c>
      <c r="E80" s="72" t="s">
        <v>270</v>
      </c>
      <c r="F80" s="120">
        <f>H79</f>
        <v>0.40624999999999978</v>
      </c>
      <c r="G80" s="82">
        <v>0</v>
      </c>
      <c r="H80" s="120">
        <f t="shared" si="7"/>
        <v>0.40624999999999978</v>
      </c>
      <c r="I80" s="89"/>
    </row>
    <row r="81" spans="1:9" ht="15" x14ac:dyDescent="0.25">
      <c r="A81" s="63" t="s">
        <v>155</v>
      </c>
      <c r="B81" s="72" t="s">
        <v>206</v>
      </c>
      <c r="C81" s="72" t="s">
        <v>154</v>
      </c>
      <c r="D81" s="137" t="s">
        <v>1</v>
      </c>
      <c r="E81" s="72" t="s">
        <v>115</v>
      </c>
      <c r="F81" s="120">
        <f>H80</f>
        <v>0.40624999999999978</v>
      </c>
      <c r="G81" s="82">
        <v>0</v>
      </c>
      <c r="H81" s="120">
        <f t="shared" si="7"/>
        <v>0.40624999999999978</v>
      </c>
      <c r="I81" s="89"/>
    </row>
    <row r="82" spans="1:9" ht="15" x14ac:dyDescent="0.25">
      <c r="A82" s="63" t="s">
        <v>156</v>
      </c>
      <c r="B82" s="72" t="s">
        <v>206</v>
      </c>
      <c r="C82" s="72" t="s">
        <v>157</v>
      </c>
      <c r="D82" s="137" t="s">
        <v>1</v>
      </c>
      <c r="E82" s="72" t="s">
        <v>267</v>
      </c>
      <c r="F82" s="120">
        <f>H81</f>
        <v>0.40624999999999978</v>
      </c>
      <c r="G82" s="82">
        <v>0</v>
      </c>
      <c r="H82" s="120">
        <f t="shared" si="7"/>
        <v>0.40624999999999978</v>
      </c>
      <c r="I82" s="89"/>
    </row>
    <row r="83" spans="1:9" ht="15" x14ac:dyDescent="0.25">
      <c r="A83" s="63" t="s">
        <v>158</v>
      </c>
      <c r="B83" s="72" t="s">
        <v>206</v>
      </c>
      <c r="C83" s="72" t="s">
        <v>159</v>
      </c>
      <c r="D83" s="137" t="s">
        <v>1</v>
      </c>
      <c r="E83" s="72" t="s">
        <v>262</v>
      </c>
      <c r="F83" s="120">
        <f>H82</f>
        <v>0.40624999999999978</v>
      </c>
      <c r="G83" s="82">
        <v>0</v>
      </c>
      <c r="H83" s="120">
        <f t="shared" si="7"/>
        <v>0.40624999999999978</v>
      </c>
      <c r="I83" s="89"/>
    </row>
    <row r="84" spans="1:9" ht="15" x14ac:dyDescent="0.25">
      <c r="A84" s="63" t="s">
        <v>228</v>
      </c>
      <c r="B84" s="72"/>
      <c r="C84" s="72"/>
      <c r="D84" s="137"/>
      <c r="E84" s="72"/>
      <c r="F84" s="120">
        <f>H83</f>
        <v>0.40624999999999978</v>
      </c>
      <c r="G84" s="82">
        <v>0</v>
      </c>
      <c r="H84" s="120">
        <f t="shared" si="7"/>
        <v>0.40624999999999978</v>
      </c>
      <c r="I84" s="89"/>
    </row>
    <row r="85" spans="1:9" ht="15.6" x14ac:dyDescent="0.3">
      <c r="A85" s="62" t="s">
        <v>160</v>
      </c>
      <c r="B85" s="71"/>
      <c r="C85" s="71" t="s">
        <v>208</v>
      </c>
      <c r="D85" s="73"/>
      <c r="E85" s="71"/>
      <c r="F85" s="119"/>
      <c r="G85" s="81"/>
      <c r="H85" s="119"/>
      <c r="I85" s="89"/>
    </row>
    <row r="86" spans="1:9" ht="13.8" x14ac:dyDescent="0.25">
      <c r="A86" s="63" t="s">
        <v>162</v>
      </c>
      <c r="B86" s="72" t="s">
        <v>206</v>
      </c>
      <c r="C86" s="72" t="s">
        <v>393</v>
      </c>
      <c r="D86" s="137" t="s">
        <v>1</v>
      </c>
      <c r="E86" s="72" t="s">
        <v>396</v>
      </c>
      <c r="F86" s="120">
        <f>H84</f>
        <v>0.40624999999999978</v>
      </c>
      <c r="G86" s="82">
        <v>3</v>
      </c>
      <c r="H86" s="120">
        <f t="shared" ref="H86:H93" si="8">F86+TIME(0,G86,0)</f>
        <v>0.4083333333333331</v>
      </c>
      <c r="I86" s="171" t="s">
        <v>579</v>
      </c>
    </row>
    <row r="87" spans="1:9" ht="13.8" x14ac:dyDescent="0.25">
      <c r="A87" s="63" t="s">
        <v>163</v>
      </c>
      <c r="B87" s="72" t="s">
        <v>88</v>
      </c>
      <c r="C87" s="72" t="s">
        <v>271</v>
      </c>
      <c r="D87" s="137" t="s">
        <v>1</v>
      </c>
      <c r="E87" s="72" t="s">
        <v>272</v>
      </c>
      <c r="F87" s="120">
        <f t="shared" ref="F87:F93" si="9">H86</f>
        <v>0.4083333333333331</v>
      </c>
      <c r="G87" s="82">
        <v>3</v>
      </c>
      <c r="H87" s="120">
        <f t="shared" si="8"/>
        <v>0.41041666666666643</v>
      </c>
      <c r="I87" s="92" t="s">
        <v>579</v>
      </c>
    </row>
    <row r="88" spans="1:9" ht="13.8" x14ac:dyDescent="0.25">
      <c r="A88" s="63" t="s">
        <v>164</v>
      </c>
      <c r="B88" s="72" t="s">
        <v>88</v>
      </c>
      <c r="C88" s="72" t="s">
        <v>341</v>
      </c>
      <c r="D88" s="137" t="s">
        <v>1</v>
      </c>
      <c r="E88" s="72" t="s">
        <v>286</v>
      </c>
      <c r="F88" s="120">
        <f t="shared" si="9"/>
        <v>0.41041666666666643</v>
      </c>
      <c r="G88" s="82">
        <v>3</v>
      </c>
      <c r="H88" s="120">
        <f t="shared" si="8"/>
        <v>0.41249999999999976</v>
      </c>
      <c r="I88" s="92" t="s">
        <v>579</v>
      </c>
    </row>
    <row r="89" spans="1:9" ht="13.8" x14ac:dyDescent="0.25">
      <c r="A89" s="63" t="s">
        <v>165</v>
      </c>
      <c r="B89" s="72" t="s">
        <v>88</v>
      </c>
      <c r="C89" s="72" t="s">
        <v>422</v>
      </c>
      <c r="D89" s="137" t="s">
        <v>1</v>
      </c>
      <c r="E89" s="72" t="s">
        <v>200</v>
      </c>
      <c r="F89" s="120">
        <f t="shared" si="9"/>
        <v>0.41249999999999976</v>
      </c>
      <c r="G89" s="82">
        <v>0</v>
      </c>
      <c r="H89" s="120">
        <f t="shared" si="8"/>
        <v>0.41249999999999976</v>
      </c>
      <c r="I89" s="92"/>
    </row>
    <row r="90" spans="1:9" ht="15" x14ac:dyDescent="0.25">
      <c r="A90" s="63" t="s">
        <v>166</v>
      </c>
      <c r="B90" s="72" t="s">
        <v>88</v>
      </c>
      <c r="C90" s="72" t="s">
        <v>369</v>
      </c>
      <c r="D90" s="137" t="s">
        <v>1</v>
      </c>
      <c r="E90" s="72" t="s">
        <v>397</v>
      </c>
      <c r="F90" s="120">
        <f t="shared" si="9"/>
        <v>0.41249999999999976</v>
      </c>
      <c r="G90" s="82">
        <v>0</v>
      </c>
      <c r="H90" s="120">
        <f t="shared" si="8"/>
        <v>0.41249999999999976</v>
      </c>
      <c r="I90" s="89"/>
    </row>
    <row r="91" spans="1:9" ht="15" x14ac:dyDescent="0.25">
      <c r="A91" s="63" t="s">
        <v>167</v>
      </c>
      <c r="B91" s="72" t="s">
        <v>88</v>
      </c>
      <c r="C91" s="72" t="s">
        <v>506</v>
      </c>
      <c r="D91" s="137" t="s">
        <v>1</v>
      </c>
      <c r="E91" s="72" t="s">
        <v>578</v>
      </c>
      <c r="F91" s="120">
        <f t="shared" si="9"/>
        <v>0.41249999999999976</v>
      </c>
      <c r="G91" s="82">
        <v>0</v>
      </c>
      <c r="H91" s="120">
        <f t="shared" si="8"/>
        <v>0.41249999999999976</v>
      </c>
      <c r="I91" s="89"/>
    </row>
    <row r="92" spans="1:9" ht="13.8" x14ac:dyDescent="0.25">
      <c r="A92" s="63" t="s">
        <v>168</v>
      </c>
      <c r="B92" s="72" t="s">
        <v>88</v>
      </c>
      <c r="C92" s="72"/>
      <c r="D92" s="137" t="s">
        <v>1</v>
      </c>
      <c r="E92" s="72"/>
      <c r="F92" s="120">
        <f t="shared" si="9"/>
        <v>0.41249999999999976</v>
      </c>
      <c r="G92" s="82">
        <v>0</v>
      </c>
      <c r="H92" s="120">
        <f>F92+TIME(0,G92,0)</f>
        <v>0.41249999999999976</v>
      </c>
      <c r="I92" s="92"/>
    </row>
    <row r="93" spans="1:9" ht="13.8" x14ac:dyDescent="0.25">
      <c r="A93" s="63" t="s">
        <v>169</v>
      </c>
      <c r="B93" s="72" t="s">
        <v>88</v>
      </c>
      <c r="C93" s="72"/>
      <c r="D93" s="137" t="s">
        <v>1</v>
      </c>
      <c r="E93" s="72"/>
      <c r="F93" s="120">
        <f t="shared" si="9"/>
        <v>0.41249999999999976</v>
      </c>
      <c r="G93" s="82">
        <v>0</v>
      </c>
      <c r="H93" s="120">
        <f t="shared" si="8"/>
        <v>0.41249999999999976</v>
      </c>
      <c r="I93" s="92"/>
    </row>
    <row r="94" spans="1:9" ht="13.8" x14ac:dyDescent="0.25">
      <c r="A94" s="63"/>
      <c r="B94" s="72"/>
      <c r="C94" s="72"/>
      <c r="D94" s="137"/>
      <c r="F94" s="120"/>
      <c r="G94" s="82"/>
      <c r="H94" s="120"/>
      <c r="I94" s="92"/>
    </row>
    <row r="95" spans="1:9" ht="15.6" x14ac:dyDescent="0.3">
      <c r="A95" s="62" t="s">
        <v>171</v>
      </c>
      <c r="B95" s="71"/>
      <c r="C95" s="71" t="s">
        <v>209</v>
      </c>
      <c r="D95" s="73"/>
      <c r="E95" s="71"/>
      <c r="F95" s="119"/>
      <c r="G95" s="81"/>
      <c r="H95" s="119"/>
      <c r="I95" s="92"/>
    </row>
    <row r="96" spans="1:9" ht="13.8" x14ac:dyDescent="0.25">
      <c r="A96" s="63" t="s">
        <v>471</v>
      </c>
      <c r="B96" s="67" t="s">
        <v>206</v>
      </c>
      <c r="C96" s="72" t="s">
        <v>495</v>
      </c>
      <c r="D96" s="137" t="s">
        <v>1</v>
      </c>
      <c r="E96" s="72" t="s">
        <v>493</v>
      </c>
      <c r="F96" s="160">
        <f>H93</f>
        <v>0.41249999999999976</v>
      </c>
      <c r="G96" s="161">
        <v>0</v>
      </c>
      <c r="H96" s="160">
        <f>F96+TIME(0,G96,0)</f>
        <v>0.41249999999999976</v>
      </c>
      <c r="I96" s="92"/>
    </row>
    <row r="97" spans="1:9" ht="13.8" x14ac:dyDescent="0.25">
      <c r="A97" s="138" t="s">
        <v>472</v>
      </c>
      <c r="B97" s="72" t="s">
        <v>206</v>
      </c>
      <c r="C97" s="72" t="s">
        <v>439</v>
      </c>
      <c r="D97" s="137" t="s">
        <v>1</v>
      </c>
      <c r="E97" s="72" t="s">
        <v>258</v>
      </c>
      <c r="F97" s="120">
        <f>H96</f>
        <v>0.41249999999999976</v>
      </c>
      <c r="G97" s="82">
        <v>0</v>
      </c>
      <c r="H97" s="120">
        <f>F97+TIME(0,G97,0)</f>
        <v>0.41249999999999976</v>
      </c>
      <c r="I97" s="92"/>
    </row>
    <row r="98" spans="1:9" ht="13.8" x14ac:dyDescent="0.25">
      <c r="A98" s="63" t="s">
        <v>473</v>
      </c>
      <c r="B98" s="72" t="s">
        <v>206</v>
      </c>
      <c r="C98" s="72" t="s">
        <v>442</v>
      </c>
      <c r="D98" s="137" t="s">
        <v>1</v>
      </c>
      <c r="E98" s="72" t="s">
        <v>441</v>
      </c>
      <c r="F98" s="120">
        <f>H97</f>
        <v>0.41249999999999976</v>
      </c>
      <c r="G98" s="82">
        <v>0</v>
      </c>
      <c r="H98" s="120">
        <f>F98+TIME(0,G98,0)</f>
        <v>0.41249999999999976</v>
      </c>
      <c r="I98" s="92"/>
    </row>
    <row r="99" spans="1:9" ht="13.8" x14ac:dyDescent="0.25">
      <c r="A99" s="63" t="s">
        <v>473</v>
      </c>
      <c r="B99" s="72" t="s">
        <v>206</v>
      </c>
      <c r="C99" s="72" t="s">
        <v>314</v>
      </c>
      <c r="D99" s="137" t="s">
        <v>1</v>
      </c>
      <c r="E99" s="72" t="s">
        <v>316</v>
      </c>
      <c r="F99" s="120">
        <f>H98</f>
        <v>0.41249999999999976</v>
      </c>
      <c r="G99" s="82">
        <v>0</v>
      </c>
      <c r="H99" s="120">
        <f>F99+TIME(0,G99,0)</f>
        <v>0.41249999999999976</v>
      </c>
      <c r="I99" s="92"/>
    </row>
    <row r="100" spans="1:9" ht="13.8" x14ac:dyDescent="0.25">
      <c r="A100" s="321"/>
      <c r="C100" s="72"/>
      <c r="D100" s="137"/>
      <c r="E100" s="133"/>
      <c r="F100" s="160"/>
      <c r="G100" s="161"/>
      <c r="H100" s="160"/>
      <c r="I100" s="92"/>
    </row>
    <row r="101" spans="1:9" ht="15.6" x14ac:dyDescent="0.3">
      <c r="A101" s="59" t="s">
        <v>173</v>
      </c>
      <c r="B101" s="68"/>
      <c r="C101" s="68" t="s">
        <v>174</v>
      </c>
      <c r="D101" s="134"/>
      <c r="E101" s="68"/>
      <c r="F101" s="116"/>
      <c r="G101" s="78"/>
      <c r="H101" s="116"/>
      <c r="I101" s="172"/>
    </row>
    <row r="102" spans="1:9" ht="13.8" x14ac:dyDescent="0.25">
      <c r="A102" s="138" t="s">
        <v>175</v>
      </c>
      <c r="B102" s="72" t="s">
        <v>206</v>
      </c>
      <c r="C102" s="72"/>
      <c r="D102" s="137"/>
      <c r="E102" s="72"/>
      <c r="F102" s="120">
        <f>H99</f>
        <v>0.41249999999999976</v>
      </c>
      <c r="G102" s="82">
        <v>0</v>
      </c>
      <c r="H102" s="120">
        <f>F102+TIME(0,G102,0)</f>
        <v>0.41249999999999976</v>
      </c>
      <c r="I102" s="92"/>
    </row>
    <row r="103" spans="1:9" ht="13.8" x14ac:dyDescent="0.25">
      <c r="A103" s="138" t="s">
        <v>176</v>
      </c>
      <c r="B103" s="72" t="s">
        <v>189</v>
      </c>
      <c r="C103" s="72"/>
      <c r="D103" s="140"/>
      <c r="E103" s="72"/>
      <c r="F103" s="120">
        <f>H102</f>
        <v>0.41249999999999976</v>
      </c>
      <c r="G103" s="82">
        <v>0</v>
      </c>
      <c r="H103" s="120">
        <f>F103+TIME(0,G103,0)</f>
        <v>0.41249999999999976</v>
      </c>
      <c r="I103" s="92"/>
    </row>
    <row r="104" spans="1:9" ht="13.8" x14ac:dyDescent="0.25">
      <c r="A104" s="63" t="s">
        <v>177</v>
      </c>
      <c r="B104" s="72" t="s">
        <v>82</v>
      </c>
      <c r="C104" s="72"/>
      <c r="D104" s="140"/>
      <c r="E104" s="72"/>
      <c r="F104" s="120">
        <f>H103</f>
        <v>0.41249999999999976</v>
      </c>
      <c r="G104" s="82">
        <v>0</v>
      </c>
      <c r="H104" s="120">
        <f>F104+TIME(0,G104,0)</f>
        <v>0.41249999999999976</v>
      </c>
      <c r="I104" s="92"/>
    </row>
    <row r="105" spans="1:9" ht="13.8" x14ac:dyDescent="0.25">
      <c r="A105" s="173"/>
      <c r="B105" s="173"/>
      <c r="C105" s="173"/>
      <c r="D105" s="174"/>
      <c r="E105" s="173"/>
      <c r="F105" s="175"/>
      <c r="G105" s="176"/>
      <c r="H105" s="175"/>
      <c r="I105" s="92"/>
    </row>
    <row r="106" spans="1:9" ht="15.6" x14ac:dyDescent="0.3">
      <c r="A106" s="64" t="s">
        <v>178</v>
      </c>
      <c r="B106" s="74"/>
      <c r="C106" s="74" t="s">
        <v>211</v>
      </c>
      <c r="D106" s="136"/>
      <c r="E106" s="74"/>
      <c r="F106" s="124"/>
      <c r="G106" s="84"/>
      <c r="H106" s="124"/>
      <c r="I106" s="172"/>
    </row>
    <row r="107" spans="1:9" ht="13.8" x14ac:dyDescent="0.25">
      <c r="A107" s="138" t="s">
        <v>202</v>
      </c>
      <c r="B107" s="72" t="s">
        <v>82</v>
      </c>
      <c r="C107" s="72" t="s">
        <v>212</v>
      </c>
      <c r="D107" s="140" t="s">
        <v>246</v>
      </c>
      <c r="E107" s="72" t="s">
        <v>101</v>
      </c>
      <c r="F107" s="120">
        <f>H104</f>
        <v>0.41249999999999976</v>
      </c>
      <c r="G107" s="82">
        <v>1</v>
      </c>
      <c r="H107" s="120">
        <f>F107+TIME(0,G107,0)</f>
        <v>0.4131944444444442</v>
      </c>
      <c r="I107" s="92"/>
    </row>
    <row r="108" spans="1:9" ht="13.8" x14ac:dyDescent="0.25">
      <c r="A108" s="138" t="s">
        <v>204</v>
      </c>
      <c r="B108" s="72" t="s">
        <v>82</v>
      </c>
      <c r="C108" s="72" t="s">
        <v>119</v>
      </c>
      <c r="D108" s="140" t="s">
        <v>246</v>
      </c>
      <c r="E108" s="72" t="s">
        <v>101</v>
      </c>
      <c r="F108" s="120">
        <f>H107</f>
        <v>0.4131944444444442</v>
      </c>
      <c r="G108" s="82">
        <v>1</v>
      </c>
      <c r="H108" s="120">
        <f>F108+TIME(0,G108,0)</f>
        <v>0.41388888888888864</v>
      </c>
      <c r="I108" s="92"/>
    </row>
    <row r="109" spans="1:9" ht="13.8" x14ac:dyDescent="0.25">
      <c r="A109" s="138" t="s">
        <v>207</v>
      </c>
      <c r="B109" s="72" t="s">
        <v>82</v>
      </c>
      <c r="C109" s="72" t="s">
        <v>95</v>
      </c>
      <c r="D109" s="140" t="s">
        <v>246</v>
      </c>
      <c r="E109" s="72" t="s">
        <v>101</v>
      </c>
      <c r="F109" s="120">
        <f>H108</f>
        <v>0.41388888888888864</v>
      </c>
      <c r="G109" s="82">
        <v>3</v>
      </c>
      <c r="H109" s="120">
        <f>F109+TIME(0,G109,0)</f>
        <v>0.41597222222222197</v>
      </c>
      <c r="I109" s="92"/>
    </row>
    <row r="110" spans="1:9" ht="13.8" x14ac:dyDescent="0.25">
      <c r="A110" s="138" t="s">
        <v>474</v>
      </c>
      <c r="B110" s="72" t="s">
        <v>88</v>
      </c>
      <c r="C110" s="72" t="s">
        <v>213</v>
      </c>
      <c r="D110" s="72"/>
      <c r="E110" s="72" t="s">
        <v>101</v>
      </c>
      <c r="F110" s="120">
        <f>H109</f>
        <v>0.41597222222222197</v>
      </c>
      <c r="G110" s="82">
        <v>1</v>
      </c>
      <c r="H110" s="120">
        <f>F110+TIME(0,G110,0)</f>
        <v>0.41666666666666641</v>
      </c>
      <c r="I110" s="92"/>
    </row>
    <row r="111" spans="1:9" x14ac:dyDescent="0.25">
      <c r="A111" s="144"/>
      <c r="B111" s="144"/>
      <c r="C111" s="144" t="s">
        <v>180</v>
      </c>
      <c r="D111" s="144"/>
      <c r="E111" s="144"/>
      <c r="F111" s="145"/>
      <c r="G111" s="146">
        <f>(H111-H110) * 24 * 60</f>
        <v>120.00000000000037</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7" zoomScale="130" zoomScaleNormal="130" workbookViewId="0">
      <selection activeCell="E51" sqref="E51"/>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R4</v>
      </c>
      <c r="B8" s="533"/>
      <c r="C8" s="533"/>
      <c r="D8" s="533"/>
      <c r="E8" s="533"/>
      <c r="F8" s="533"/>
      <c r="G8" s="533"/>
      <c r="H8" s="533"/>
      <c r="I8" s="533"/>
    </row>
    <row r="12" spans="1:9" ht="15.6" x14ac:dyDescent="0.3">
      <c r="A12" s="534" t="s">
        <v>553</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517</v>
      </c>
      <c r="D16" s="75"/>
      <c r="E16" s="75" t="s">
        <v>144</v>
      </c>
      <c r="F16" s="129">
        <f>F14</f>
        <v>0.75</v>
      </c>
      <c r="G16" s="86">
        <v>25</v>
      </c>
      <c r="H16" s="129">
        <f>F16+TIME(0,G16,0)</f>
        <v>0.76736111111111116</v>
      </c>
      <c r="I16" s="95"/>
    </row>
    <row r="18" spans="1:9" ht="15.6" x14ac:dyDescent="0.3">
      <c r="A18" s="66" t="s">
        <v>109</v>
      </c>
      <c r="B18" s="75"/>
      <c r="C18" s="75" t="s">
        <v>520</v>
      </c>
      <c r="D18" s="75"/>
      <c r="E18" s="75" t="s">
        <v>101</v>
      </c>
      <c r="F18" s="129">
        <f>H16</f>
        <v>0.76736111111111116</v>
      </c>
      <c r="G18" s="86">
        <v>20</v>
      </c>
      <c r="H18" s="129">
        <f>F18+TIME(0,G18,0)</f>
        <v>0.78125</v>
      </c>
      <c r="I18" s="95"/>
    </row>
    <row r="20" spans="1:9" ht="15.6" x14ac:dyDescent="0.3">
      <c r="A20" s="66" t="s">
        <v>128</v>
      </c>
      <c r="B20" s="75"/>
      <c r="C20" s="75" t="s">
        <v>521</v>
      </c>
      <c r="D20" s="75"/>
      <c r="E20" s="75" t="s">
        <v>101</v>
      </c>
      <c r="F20" s="129">
        <f>H18</f>
        <v>0.78125</v>
      </c>
      <c r="G20" s="86">
        <v>15</v>
      </c>
      <c r="H20" s="129">
        <f>F20+TIME(0,G20,0)</f>
        <v>0.79166666666666663</v>
      </c>
      <c r="I20" s="95"/>
    </row>
    <row r="22" spans="1:9" ht="15.6" x14ac:dyDescent="0.3">
      <c r="A22" s="66" t="s">
        <v>173</v>
      </c>
      <c r="B22" s="75"/>
      <c r="C22" s="75" t="s">
        <v>519</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518</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34" t="s">
        <v>554</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2" zoomScaleNormal="100" workbookViewId="0">
      <selection activeCell="A42" sqref="A42"/>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362</v>
      </c>
    </row>
    <row r="2" spans="1:9" s="2" customFormat="1" x14ac:dyDescent="0.25"/>
    <row r="3" spans="1:9" s="49" customFormat="1" x14ac:dyDescent="0.25">
      <c r="A3" s="537" t="s">
        <v>31</v>
      </c>
      <c r="B3" s="537"/>
      <c r="C3" s="48"/>
      <c r="D3" s="48"/>
    </row>
    <row r="4" spans="1:9" s="2" customFormat="1" x14ac:dyDescent="0.25">
      <c r="A4" s="29" t="s">
        <v>61</v>
      </c>
      <c r="B4" s="29" t="s">
        <v>17</v>
      </c>
      <c r="C4" s="29" t="s">
        <v>0</v>
      </c>
      <c r="D4" s="29" t="s">
        <v>18</v>
      </c>
    </row>
    <row r="5" spans="1:9" s="25" customFormat="1" ht="13.8" x14ac:dyDescent="0.25">
      <c r="A5" s="284" t="s">
        <v>237</v>
      </c>
      <c r="B5" s="30" t="s">
        <v>325</v>
      </c>
      <c r="C5" s="30" t="s">
        <v>550</v>
      </c>
      <c r="D5" s="43" t="s">
        <v>515</v>
      </c>
      <c r="E5" s="2" t="s">
        <v>326</v>
      </c>
    </row>
    <row r="6" spans="1:9" ht="13.8" x14ac:dyDescent="0.25">
      <c r="A6" s="285" t="s">
        <v>13</v>
      </c>
      <c r="B6" s="31" t="s">
        <v>19</v>
      </c>
      <c r="C6" s="31" t="s">
        <v>20</v>
      </c>
      <c r="D6" s="43" t="s">
        <v>542</v>
      </c>
      <c r="E6" s="2" t="s">
        <v>326</v>
      </c>
    </row>
    <row r="7" spans="1:9" ht="12.75" customHeight="1" x14ac:dyDescent="0.25">
      <c r="A7" s="286" t="s">
        <v>240</v>
      </c>
      <c r="B7" s="30" t="s">
        <v>239</v>
      </c>
      <c r="C7" s="30" t="s">
        <v>254</v>
      </c>
      <c r="D7" s="43" t="s">
        <v>538</v>
      </c>
      <c r="E7" s="2" t="s">
        <v>326</v>
      </c>
    </row>
    <row r="8" spans="1:9" ht="13.8" x14ac:dyDescent="0.25">
      <c r="A8" s="287" t="s">
        <v>60</v>
      </c>
      <c r="B8" s="30" t="s">
        <v>259</v>
      </c>
      <c r="C8" s="30" t="s">
        <v>219</v>
      </c>
      <c r="D8" s="43" t="s">
        <v>537</v>
      </c>
      <c r="E8" s="2" t="s">
        <v>536</v>
      </c>
    </row>
    <row r="9" spans="1:9" ht="12.75" customHeight="1" x14ac:dyDescent="0.25">
      <c r="A9" s="288" t="s">
        <v>4</v>
      </c>
      <c r="B9" s="31" t="s">
        <v>59</v>
      </c>
      <c r="C9" s="31" t="s">
        <v>64</v>
      </c>
      <c r="D9" s="43" t="s">
        <v>540</v>
      </c>
      <c r="E9" s="2" t="s">
        <v>326</v>
      </c>
    </row>
    <row r="10" spans="1:9" ht="12.75" customHeight="1" x14ac:dyDescent="0.25">
      <c r="A10" s="289" t="s">
        <v>229</v>
      </c>
      <c r="B10" s="31" t="s">
        <v>230</v>
      </c>
      <c r="C10" s="31" t="s">
        <v>511</v>
      </c>
      <c r="D10" s="43" t="s">
        <v>565</v>
      </c>
      <c r="E10" s="2" t="s">
        <v>326</v>
      </c>
    </row>
    <row r="11" spans="1:9" ht="12.75" customHeight="1" x14ac:dyDescent="0.25">
      <c r="A11" s="290" t="s">
        <v>366</v>
      </c>
      <c r="B11" s="30" t="s">
        <v>232</v>
      </c>
      <c r="C11" s="30" t="s">
        <v>395</v>
      </c>
      <c r="D11" s="43" t="s">
        <v>545</v>
      </c>
      <c r="E11" s="2" t="s">
        <v>326</v>
      </c>
    </row>
    <row r="12" spans="1:9" ht="12.75" customHeight="1" x14ac:dyDescent="0.25">
      <c r="A12" s="291" t="s">
        <v>273</v>
      </c>
      <c r="B12" s="30" t="s">
        <v>274</v>
      </c>
      <c r="C12" s="30" t="s">
        <v>275</v>
      </c>
      <c r="D12" s="43" t="s">
        <v>549</v>
      </c>
      <c r="E12" s="2" t="s">
        <v>326</v>
      </c>
    </row>
    <row r="13" spans="1:9" ht="12.75" customHeight="1" x14ac:dyDescent="0.25">
      <c r="A13" s="182" t="s">
        <v>342</v>
      </c>
      <c r="B13" s="30" t="s">
        <v>284</v>
      </c>
      <c r="C13" s="30" t="s">
        <v>285</v>
      </c>
      <c r="D13" s="43" t="s">
        <v>539</v>
      </c>
      <c r="E13" s="2" t="s">
        <v>326</v>
      </c>
    </row>
    <row r="14" spans="1:9" s="2" customFormat="1" ht="12.75" customHeight="1" x14ac:dyDescent="0.25">
      <c r="A14" s="183" t="s">
        <v>391</v>
      </c>
      <c r="B14" s="30" t="s">
        <v>371</v>
      </c>
      <c r="C14" s="30" t="s">
        <v>20</v>
      </c>
      <c r="D14" s="43" t="s">
        <v>543</v>
      </c>
      <c r="E14" s="2" t="s">
        <v>326</v>
      </c>
      <c r="F14"/>
      <c r="G14"/>
      <c r="H14"/>
      <c r="I14"/>
    </row>
    <row r="15" spans="1:9" ht="12.75" customHeight="1" x14ac:dyDescent="0.25">
      <c r="A15" s="184" t="s">
        <v>392</v>
      </c>
      <c r="B15" s="30" t="s">
        <v>367</v>
      </c>
      <c r="C15" s="30" t="s">
        <v>334</v>
      </c>
      <c r="D15" s="43" t="s">
        <v>544</v>
      </c>
      <c r="E15" s="2" t="s">
        <v>326</v>
      </c>
    </row>
    <row r="16" spans="1:9" ht="12.75" customHeight="1" x14ac:dyDescent="0.25">
      <c r="A16" s="370" t="s">
        <v>496</v>
      </c>
      <c r="B16" s="30" t="s">
        <v>507</v>
      </c>
      <c r="C16" s="30" t="s">
        <v>512</v>
      </c>
      <c r="D16" s="43" t="s">
        <v>548</v>
      </c>
      <c r="E16" s="2" t="s">
        <v>326</v>
      </c>
    </row>
    <row r="17" spans="1:9" ht="12.75" customHeight="1" x14ac:dyDescent="0.25">
      <c r="A17" s="185" t="s">
        <v>313</v>
      </c>
      <c r="B17" s="30" t="s">
        <v>314</v>
      </c>
      <c r="C17" s="30" t="s">
        <v>315</v>
      </c>
      <c r="D17" s="43" t="s">
        <v>537</v>
      </c>
      <c r="E17" s="2" t="s">
        <v>536</v>
      </c>
    </row>
    <row r="18" spans="1:9" s="2" customFormat="1" ht="12.75" customHeight="1" x14ac:dyDescent="0.25">
      <c r="A18" s="323" t="s">
        <v>433</v>
      </c>
      <c r="B18" s="30" t="s">
        <v>435</v>
      </c>
      <c r="C18" s="30" t="s">
        <v>436</v>
      </c>
      <c r="D18" s="43" t="s">
        <v>546</v>
      </c>
      <c r="E18" s="2" t="s">
        <v>326</v>
      </c>
      <c r="F18"/>
      <c r="G18"/>
      <c r="H18"/>
      <c r="I18"/>
    </row>
    <row r="19" spans="1:9" ht="12.75" customHeight="1" x14ac:dyDescent="0.25">
      <c r="A19" s="191" t="s">
        <v>434</v>
      </c>
      <c r="B19" s="30" t="s">
        <v>437</v>
      </c>
      <c r="C19" s="30" t="s">
        <v>255</v>
      </c>
      <c r="D19" s="43" t="s">
        <v>541</v>
      </c>
      <c r="E19" s="2" t="s">
        <v>326</v>
      </c>
    </row>
    <row r="20" spans="1:9" ht="12.75" customHeight="1" x14ac:dyDescent="0.25">
      <c r="A20" s="322" t="s">
        <v>478</v>
      </c>
      <c r="B20" s="30" t="s">
        <v>513</v>
      </c>
      <c r="C20" s="30" t="s">
        <v>479</v>
      </c>
      <c r="D20" s="43" t="s">
        <v>547</v>
      </c>
      <c r="E20" s="2" t="s">
        <v>326</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527</v>
      </c>
    </row>
    <row r="38" spans="1:4" x14ac:dyDescent="0.25">
      <c r="A38" s="35" t="s">
        <v>49</v>
      </c>
      <c r="B38" s="45" t="s">
        <v>528</v>
      </c>
    </row>
    <row r="39" spans="1:4" x14ac:dyDescent="0.25">
      <c r="A39" s="35" t="s">
        <v>283</v>
      </c>
      <c r="B39" s="45" t="s">
        <v>531</v>
      </c>
    </row>
    <row r="40" spans="1:4" ht="15.6" x14ac:dyDescent="0.25">
      <c r="A40" s="35" t="s">
        <v>50</v>
      </c>
      <c r="B40" s="45" t="s">
        <v>533</v>
      </c>
    </row>
    <row r="41" spans="1:4" ht="15.6" x14ac:dyDescent="0.25">
      <c r="A41" s="35" t="s">
        <v>52</v>
      </c>
      <c r="B41" s="45" t="s">
        <v>530</v>
      </c>
    </row>
    <row r="42" spans="1:4" x14ac:dyDescent="0.25">
      <c r="A42" s="35" t="s">
        <v>51</v>
      </c>
      <c r="B42" s="45" t="s">
        <v>514</v>
      </c>
    </row>
    <row r="43" spans="1:4" x14ac:dyDescent="0.25">
      <c r="A43" s="35" t="s">
        <v>236</v>
      </c>
      <c r="B43" s="45" t="s">
        <v>529</v>
      </c>
    </row>
    <row r="44" spans="1:4" x14ac:dyDescent="0.25">
      <c r="A44" s="35" t="s">
        <v>1</v>
      </c>
      <c r="B44" s="45" t="s">
        <v>534</v>
      </c>
    </row>
    <row r="45" spans="1:4" x14ac:dyDescent="0.25">
      <c r="A45" s="35" t="s">
        <v>338</v>
      </c>
      <c r="B45" s="45" t="s">
        <v>532</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425</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43599</v>
      </c>
    </row>
    <row r="5" spans="1:2" x14ac:dyDescent="0.25">
      <c r="A5" s="25" t="s">
        <v>26</v>
      </c>
      <c r="B5" s="27">
        <f>B4</f>
        <v>43599</v>
      </c>
    </row>
    <row r="6" spans="1:2" x14ac:dyDescent="0.25">
      <c r="A6" t="s">
        <v>24</v>
      </c>
      <c r="B6" s="28">
        <v>5</v>
      </c>
    </row>
    <row r="7" spans="1:2" x14ac:dyDescent="0.25">
      <c r="A7" t="s">
        <v>25</v>
      </c>
      <c r="B7" s="27">
        <f>B4+B6-1</f>
        <v>43603</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11-23-0618r4</cp:keywords>
  <cp:lastModifiedBy>Dorothy Stanley</cp:lastModifiedBy>
  <cp:lastPrinted>2018-08-07T21:31:08Z</cp:lastPrinted>
  <dcterms:created xsi:type="dcterms:W3CDTF">2007-05-08T22:03:28Z</dcterms:created>
  <dcterms:modified xsi:type="dcterms:W3CDTF">2023-05-19T01:06:11Z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