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y_2023\Plenary\"/>
    </mc:Choice>
  </mc:AlternateContent>
  <xr:revisionPtr revIDLastSave="0" documentId="13_ncr:1_{B1A102F7-08FE-464E-949B-7134D5FA2E39}" xr6:coauthVersionLast="47" xr6:coauthVersionMax="47" xr10:uidLastSave="{00000000-0000-0000-0000-000000000000}"/>
  <bookViews>
    <workbookView xWindow="-33285" yWindow="585" windowWidth="28035" windowHeight="14625"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32" i="880" l="1"/>
  <c r="H132" i="880" s="1"/>
  <c r="G137" i="880" s="1"/>
  <c r="F128" i="880"/>
  <c r="H128" i="880" s="1"/>
  <c r="F93" i="880"/>
  <c r="H93"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<sst xmlns="http://schemas.openxmlformats.org/spreadsheetml/2006/main" count="1397" uniqueCount="580">
  <si>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</si>
  <si>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</si>
  <si>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</si>
  <si>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</si>
  <si>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</si>
  <si>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</si>
  <si>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</si>
  <si>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</si>
  <si>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</si>
  <si>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</si>
  <si>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</si>
  <si>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</si>
  <si>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</si>
  <si>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</si>
  <si>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</si>
  <si>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</si>
  <si>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</si>
  <si>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</si>
  <si>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</si>
  <si>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</si>
  <si>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</si>
  <si>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</si>
  <si>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</si>
  <si>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</si>
  <si>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</si>
  <si>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</si>
  <si>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</si>
  <si>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</si>
  <si>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</si>
  <si>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</si>
  <si>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</si>
  <si>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</si>
  <si>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</si>
  <si>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</si>
  <si>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</si>
  <si>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</si>
  <si>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</si>
  <si>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</si>
  <si>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</si>
  <si>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</si>
  <si>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</si>
  <si>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</si>
  <si>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</si>
  <si>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</si>
  <si>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</si>
  <si>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</si>
  <si>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</si>
  <si>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</si>
  <si>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</si>
  <si>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</si>
  <si>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</si>
  <si>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</si>
  <si>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</si>
  <si>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</si>
  <si>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</si>
  <si>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</si>
  <si>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</si>
  <si>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</si>
  <si>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</si>
  <si>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</si>
  <si>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</si>
  <si>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</si>
  <si>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</si>
  <si>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</si>
  <si>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</si>
  <si>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</si>
  <si>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</si>
  <si>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</si>
  <si>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</si>
  <si>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</si>
  <si>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</si>
  <si>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</si>
  <si>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</si>
  <si>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</si>
  <si>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</si>
  <si>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</si>
  <si>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</si>
  <si>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</si>
  <si>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</si>
  <si>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</si>
  <si>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</si>
  <si>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</si>
  <si>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</si>
  <si>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</si>
  <si>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</si>
  <si>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</si>
  <si>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</si>
  <si>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</si>
  <si>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</si>
  <si>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</si>
  <si>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</si>
  <si>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</si>
  <si>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</si>
  <si>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</si>
  <si>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</si>
  <si>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</si>
  <si>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</si>
  <si>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</si>
  <si>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</si>
  <si>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</si>
  <si>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</si>
  <si>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</si>
  <si>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</si>
  <si>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</si>
  <si>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</si>
  <si>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</si>
  <si>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</si>
  <si>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</si>
  <si>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</si>
  <si>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</si>
  <si>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</si>
  <si>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</si>
  <si>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</si>
  <si>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</si>
  <si>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</si>
  <si>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</si>
  <si>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</si>
  <si>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</si>
  <si>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</si>
  <si>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</si>
  <si>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</si>
  <si>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</si>
  <si>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</si>
  <si>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</si>
  <si>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</si>
  <si>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</si>
  <si>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</si>
  <si>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</si>
  <si>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</si>
  <si>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</si>
  <si>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</si>
  <si>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</si>
  <si>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</si>
  <si>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</si>
  <si>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</si>
  <si>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</si>
  <si>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</si>
  <si>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</si>
  <si>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</si>
  <si>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</si>
  <si>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</si>
  <si>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</si>
  <si>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</si>
  <si>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</si>
  <si>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</si>
  <si>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</si>
  <si>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</si>
  <si>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</si>
  <si>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</si>
  <si>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</si>
  <si>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</si>
  <si>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</si>
  <si>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</si>
  <si>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</si>
  <si>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</si>
  <si>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</si>
  <si>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</si>
  <si>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</si>
  <si>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</si>
  <si>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</si>
  <si>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</si>
  <si>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</si>
  <si>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</si>
  <si>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</si>
  <si>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</si>
  <si>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</si>
  <si>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</si>
  <si>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</si>
  <si>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</si>
  <si>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</si>
  <si>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</si>
  <si>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</si>
  <si>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</si>
  <si>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</si>
  <si>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</si>
  <si>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</si>
  <si>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</si>
  <si>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</si>
  <si>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</si>
  <si>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</si>
  <si>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</si>
  <si>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</si>
  <si>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</si>
  <si>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</si>
  <si>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</si>
  <si>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</si>
  <si>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</si>
  <si>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</si>
  <si>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</si>
  <si>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</si>
  <si>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</si>
  <si>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</si>
  <si>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</si>
  <si>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</si>
  <si>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</si>
  <si>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</si>
  <si>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</si>
  <si>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</si>
  <si>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</si>
  <si>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</si>
  <si>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</si>
  <si>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</si>
  <si>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</si>
  <si>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</si>
  <si>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</si>
  <si>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</si>
  <si>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</si>
  <si>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</si>
  <si>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</si>
  <si>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</si>
  <si>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</si>
  <si>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</si>
  <si>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</si>
  <si>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</si>
  <si>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</si>
  <si>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</si>
  <si>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</si>
  <si>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</si>
  <si>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</si>
  <si>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</si>
  <si>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</si>
  <si>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</si>
  <si>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</si>
  <si>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</si>
  <si>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</si>
  <si>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</si>
  <si>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</si>
  <si>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</si>
  <si>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</si>
  <si>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</si>
  <si>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</si>
  <si>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</si>
  <si>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</si>
  <si>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</si>
  <si>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</si>
  <si>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</si>
  <si>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</si>
  <si>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</si>
  <si>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</si>
  <si>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</si>
  <si>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</si>
  <si>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</si>
  <si>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</si>
  <si>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</si>
  <si>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</si>
  <si>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</si>
  <si>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</si>
  <si>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</si>
  <si>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</si>
  <si>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</si>
  <si>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</si>
  <si>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</si>
  <si>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</si>
  <si>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</si>
  <si>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</si>
  <si>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</si>
  <si>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</si>
  <si>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</si>
  <si>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</si>
  <si>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</si>
  <si>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</si>
  <si>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</si>
  <si>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</si>
  <si>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</si>
  <si>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</si>
  <si>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</si>
  <si>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</si>
  <si>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</si>
  <si>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</si>
  <si>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</si>
  <si>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</si>
  <si>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</si>
  <si>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</si>
  <si>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</si>
  <si>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</si>
  <si>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</si>
  <si>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</si>
  <si>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</si>
  <si>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</si>
  <si>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</si>
  <si>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</si>
  <si>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</si>
  <si>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</si>
  <si>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</si>
  <si>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</si>
  <si>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</si>
  <si>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</si>
  <si>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</si>
  <si>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</si>
  <si>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</si>
  <si>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</si>
  <si>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</si>
  <si>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</si>
  <si>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</si>
  <si>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</si>
  <si>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</si>
  <si>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</si>
  <si>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</si>
  <si>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</si>
  <si>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</si>
  <si>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</si>
  <si>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</si>
  <si>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</si>
  <si>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</si>
  <si>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</si>
  <si>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</si>
  <si>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</si>
  <si>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</si>
  <si>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</si>
  <si>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</si>
  <si>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</si>
  <si>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</si>
  <si>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</si>
  <si>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</si>
  <si>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</si>
  <si>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</si>
  <si>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</si>
  <si>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</si>
  <si>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</si>
  <si>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</si>
  <si>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</si>
  <si>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</si>
  <si>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</si>
  <si>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</si>
  <si>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</si>
  <si>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</si>
  <si>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</si>
  <si>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</si>
  <si>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</si>
  <si>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</si>
  <si>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</si>
  <si>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</si>
  <si>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</si>
  <si>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</si>
  <si>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</si>
  <si>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</si>
  <si>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</si>
  <si>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</si>
  <si>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</si>
  <si>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</si>
  <si>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</si>
  <si>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</si>
  <si>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</si>
  <si>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</si>
  <si>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</si>
  <si>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</si>
  <si>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</si>
  <si>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</si>
  <si>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</si>
  <si>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</si>
  <si>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</si>
  <si>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</si>
  <si>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</si>
  <si>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</si>
  <si>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</si>
  <si>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</si>
  <si>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</si>
  <si>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</si>
  <si>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</si>
  <si>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</si>
  <si>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</si>
  <si>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</si>
  <si>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</si>
  <si>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</si>
  <si>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</si>
  <si>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</si>
  <si>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</si>
  <si>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</si>
  <si>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</si>
  <si>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</si>
  <si>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</si>
  <si>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</si>
  <si>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</si>
  <si>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</si>
  <si>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</si>
  <si>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</si>
  <si>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</si>
  <si>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</si>
  <si>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</si>
  <si>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</si>
  <si>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</si>
  <si>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</si>
  <si>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</si>
  <si>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</si>
  <si>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</si>
  <si>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</si>
  <si>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</si>
  <si>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</si>
  <si>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</si>
  <si>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</si>
  <si>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</si>
  <si>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</si>
  <si>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</si>
  <si>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</si>
  <si>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</si>
  <si>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</si>
  <si>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</si>
  <si>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</si>
  <si>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</si>
  <si>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</si>
  <si>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</si>
  <si>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</si>
  <si>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</si>
  <si>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</si>
  <si>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</si>
  <si>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</si>
  <si>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</si>
  <si>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</si>
  <si>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</si>
  <si>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</si>
  <si>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</si>
  <si>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</si>
  <si>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</si>
  <si>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</si>
  <si>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</si>
  <si>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</si>
  <si>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</si>
  <si>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</si>
  <si>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</si>
  <si>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</si>
  <si>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</si>
  <si>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</si>
  <si>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</si>
  <si>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</si>
  <si>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</si>
  <si>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</si>
  <si>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</si>
  <si>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</si>
  <si>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</si>
  <si>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</si>
  <si>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</si>
  <si>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</si>
  <si>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</si>
  <si>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</si>
  <si>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</si>
  <si>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</si>
  <si>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</si>
  <si>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</si>
  <si>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</si>
  <si>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</si>
  <si>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</si>
  <si>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</si>
  <si>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</si>
  <si>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</si>
  <si>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</si>
  <si>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</si>
  <si>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</si>
  <si>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</si>
  <si>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</si>
  <si>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</si>
  <si>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</si>
  <si>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</si>
  <si>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</si>
  <si>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</si>
  <si>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</si>
  <si>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</si>
  <si>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</si>
  <si>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</si>
  <si>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</si>
  <si>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</si>
  <si>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</si>
  <si>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</si>
  <si>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</si>
  <si>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</si>
  <si>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</si>
  <si>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</si>
  <si>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</si>
  <si>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</si>
  <si>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</si>
  <si>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</si>
  <si>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</si>
  <si>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</si>
  <si>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</si>
  <si>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</si>
  <si>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</si>
  <si>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</si>
  <si>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</si>
  <si>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</si>
  <si>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</si>
  <si>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</si>
  <si>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</si>
  <si>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</si>
  <si>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</si>
  <si>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</si>
  <si>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</si>
  <si>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</si>
  <si>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</si>
  <si>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</si>
  <si>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</si>
  <si>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</si>
  <si>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</si>
  <si>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</si>
  <si>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</si>
  <si>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</si>
  <si>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</si>
  <si>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</si>
  <si>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</si>
  <si>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</si>
  <si>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</si>
  <si>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</si>
  <si>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</si>
  <si>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</si>
  <si>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</si>
  <si>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</si>
  <si>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</si>
  <si>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</si>
  <si>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</si>
  <si>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</si>
  <si>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</si>
  <si>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</si>
  <si>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</si>
  <si>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</si>
  <si>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</si>
  <si>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</si>
  <si>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11-23-0184</t>
  </si>
  <si>
    <t>Peter Yee</t>
  </si>
  <si>
    <t>Jonathan Segev</t>
  </si>
  <si>
    <t>Ultra High Reliability Study Group</t>
  </si>
  <si>
    <t>https://mentor.ieee.org/802-ec/dcn/23/ec-23-0003</t>
  </si>
  <si>
    <t>https://mentor.ieee.org/802.11/dcn/23/11-23-0190</t>
  </si>
  <si>
    <t>802.15 (Wireless Specialty Networks)</t>
  </si>
  <si>
    <t>Review snapshot slides for opening plenary</t>
  </si>
  <si>
    <t xml:space="preserve">AOB </t>
  </si>
  <si>
    <t>Review location specifics</t>
  </si>
  <si>
    <t>Review agenda and graphic for opening plenary</t>
  </si>
  <si>
    <t>Review opening report</t>
  </si>
  <si>
    <t>11-23-0432</t>
  </si>
  <si>
    <t>11-23-0402</t>
  </si>
  <si>
    <t>11-23-0388</t>
  </si>
  <si>
    <t>11-23-0463</t>
  </si>
  <si>
    <t>802 Technical Plenary and PARs (11-23-0468)</t>
  </si>
  <si>
    <t>doc.: IEEE 802.11-23/0618r0</t>
  </si>
  <si>
    <t>May 2023</t>
  </si>
  <si>
    <t>WG Agenda May 2023</t>
  </si>
  <si>
    <t>IEEE 802.11 WIRELESS LOCAL AREA NETWORKS SESSION #199</t>
  </si>
  <si>
    <t>Orlando and teleconference</t>
  </si>
  <si>
    <t>May 14-19, 2023</t>
  </si>
  <si>
    <t>https://mentor.ieee.org/802.11/dcn/23/11-23-0618</t>
  </si>
  <si>
    <t>https://mentor.ieee.org/802.11/dcn/23/11-23-0619</t>
  </si>
  <si>
    <t>https://mentor.ieee.org/802.11/dcn/23/11-23-0620</t>
  </si>
  <si>
    <t>https://mentor.ieee.org/802.11/dcn/23/11-23-0596</t>
  </si>
  <si>
    <t>https://mentor.ieee.org/802.11/dcn/23/11-23-0595</t>
  </si>
  <si>
    <t>https://mentor.ieee.org/802.11/dcn/23/11-23-0594</t>
  </si>
  <si>
    <t>https://mentor.ieee.org/802.11/dcn/23/11-23-0591</t>
  </si>
  <si>
    <t>https://mentor.ieee.org/802.11/dcn/23/11-23-0586</t>
  </si>
  <si>
    <t>https://mentor.ieee.org/802.11/dcn/23/11-23-0493</t>
  </si>
  <si>
    <t>N</t>
  </si>
  <si>
    <t>https://mentor.ieee.org/802.11/dcn/23/11-23-</t>
  </si>
  <si>
    <t>https://mentor.ieee.org/802.11/dcn/23/11-23-0582</t>
  </si>
  <si>
    <t>https://mentor.ieee.org/802.11/dcn/23/11-23-0580</t>
  </si>
  <si>
    <t>https://mentor.ieee.org/802.11/dcn/23/11-23-0578</t>
  </si>
  <si>
    <t>https://mentor.ieee.org/802.11/dcn/23/11-23-0577</t>
  </si>
  <si>
    <t>https://mentor.ieee.org/802.11/dcn/23/11-23-0576</t>
  </si>
  <si>
    <t>https://mentor.ieee.org/802.11/dcn/23/11-23-0575</t>
  </si>
  <si>
    <t>https://mentor.ieee.org/802.11/dcn/23/11-23-0574</t>
  </si>
  <si>
    <t>https://mentor.ieee.org/802.11/dcn/23/11-23-0573</t>
  </si>
  <si>
    <t>https://mentor.ieee.org/802.11/dcn/23/11-23-0550</t>
  </si>
  <si>
    <t>https://mentor.ieee.org/802.11/dcn/23/11-23-0587</t>
  </si>
  <si>
    <t>https://mentor.ieee.org/802.11/dcn/22/11-22-0569</t>
  </si>
  <si>
    <t>https://mentor.ieee.org/802.11/dcn/23/11-23-0597</t>
  </si>
  <si>
    <t>Robert Stacey</t>
  </si>
  <si>
    <t>Any other announcements</t>
  </si>
  <si>
    <t>WG11 Agenda - Friday 2023-05-19 - 8:00 AM to 12:00 Noon  Eastern</t>
  </si>
  <si>
    <t>CAC Agenda - Sunday 2023-05-14 - 18:00 to 19:30 Eastern (outside of session)</t>
  </si>
  <si>
    <t>CAC Agenda - Thursday 2023-05-18 - 19:30 to 21:30 Eastern</t>
  </si>
  <si>
    <t>WG11 Agenda - Mon 2023-05-15 - 09:00 to 10:10 PM Eastern</t>
  </si>
  <si>
    <t>AMP SC Chair Confirmation</t>
  </si>
  <si>
    <t>WG11 Agenda - Wednesday 2023-05-17 - 13:30 to 15:30 Eastern</t>
  </si>
  <si>
    <t>Announcement of Awards</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</si>
  <si>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</si>
  <si>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</si>
  <si>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</si>
  <si>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</si>
  <si>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</si>
  <si>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</si>
  <si>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</si>
  <si>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RevC</t>
  </si>
  <si>
    <t>Sunday
May 14, 2023</t>
  </si>
  <si>
    <t>https://mentor.ieee.org/802.11/dcn/23/11-23-0622</t>
  </si>
  <si>
    <t>Awards TGaz, TGbd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</si>
</sst>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5"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1">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50" borderId="28" xfId="106" applyFont="1" applyFill="1" applyBorder="1" applyAlignment="1">
      <alignment horizontal="center" vertical="center"/>
    </xf>
    <xf numFmtId="0" fontId="102"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2"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2" borderId="0" xfId="106" applyFont="1" applyFill="1" applyAlignment="1">
      <alignment horizontal="center" vertical="center"/>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61" borderId="28" xfId="106" applyFont="1" applyFill="1" applyBorder="1" applyAlignment="1">
      <alignment horizontal="center" vertical="center"/>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44" borderId="0" xfId="106" applyFont="1" applyFill="1" applyAlignment="1">
      <alignment horizontal="center" vertical="center" wrapText="1" shrinkToFit="1"/>
    </xf>
    <xf numFmtId="0" fontId="95" fillId="34" borderId="30" xfId="106" applyFont="1" applyFill="1" applyBorder="1">
      <alignment horizontal="left" vertical="center" wrapText="1" indent="1"/>
    </xf>
    <xf numFmtId="0" fontId="84" fillId="62" borderId="28" xfId="106" applyFont="1" applyFill="1" applyBorder="1" applyAlignment="1">
      <alignment horizontal="center" vertical="center"/>
    </xf>
    <xf numFmtId="0" fontId="84" fillId="51" borderId="46" xfId="106" applyFont="1" applyFill="1" applyBorder="1" applyAlignment="1">
      <alignment horizontal="center"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56"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57"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57"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58"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9" fillId="0" borderId="24" xfId="106" applyFont="1" applyBorder="1" applyAlignment="1">
      <alignment horizontal="left" vertical="center"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4"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60" borderId="52" xfId="106" applyFont="1" applyFill="1" applyBorder="1" applyAlignment="1">
      <alignment horizontal="center" vertical="center" wrapText="1"/>
    </xf>
    <xf numFmtId="0" fontId="84" fillId="0" borderId="24" xfId="106" applyFont="1" applyBorder="1">
      <alignment horizontal="left" vertical="center" wrapText="1" indent="1"/>
    </xf>
    <xf numFmtId="0" fontId="84" fillId="60" borderId="25" xfId="106" applyFont="1" applyFill="1" applyBorder="1" applyAlignment="1">
      <alignment horizontal="center" vertical="center" wrapText="1"/>
    </xf>
    <xf numFmtId="0" fontId="84" fillId="61" borderId="14" xfId="106" applyFont="1" applyFill="1" applyBorder="1" applyAlignment="1">
      <alignment horizontal="left" vertical="center"/>
    </xf>
    <xf numFmtId="0" fontId="94" fillId="61" borderId="28" xfId="106" applyFont="1" applyFill="1" applyBorder="1" applyAlignment="1">
      <alignment horizontal="left" vertical="center"/>
    </xf>
    <xf numFmtId="0" fontId="84" fillId="61" borderId="28" xfId="106" applyFont="1" applyFill="1" applyBorder="1" applyAlignment="1">
      <alignment horizontal="left" vertical="center"/>
    </xf>
    <xf numFmtId="0" fontId="84" fillId="61" borderId="46" xfId="106" applyFont="1" applyFill="1" applyBorder="1" applyAlignment="1">
      <alignment horizontal="left" vertical="center"/>
    </xf>
    <xf numFmtId="0" fontId="85" fillId="40" borderId="28" xfId="108" applyFont="1" applyFill="1" applyBorder="1" applyAlignment="1">
      <alignment horizontal="center" vertical="center" wrapText="1"/>
    </xf>
    <xf numFmtId="0" fontId="84" fillId="61" borderId="24" xfId="106" applyFont="1" applyFill="1" applyBorder="1" applyAlignment="1">
      <alignment horizontal="left" vertical="center"/>
    </xf>
    <xf numFmtId="0" fontId="95" fillId="61" borderId="0" xfId="106" applyFont="1" applyFill="1" applyAlignment="1">
      <alignment horizontal="left" vertical="center"/>
    </xf>
    <xf numFmtId="0" fontId="94" fillId="61" borderId="0" xfId="106" applyFont="1" applyFill="1" applyAlignment="1">
      <alignment horizontal="center" vertical="center"/>
    </xf>
    <xf numFmtId="0" fontId="84" fillId="61" borderId="30" xfId="106" applyFont="1" applyFill="1" applyBorder="1" applyAlignment="1">
      <alignment horizontal="left" vertical="center"/>
    </xf>
    <xf numFmtId="0" fontId="84" fillId="43" borderId="54" xfId="106" applyFont="1" applyFill="1" applyBorder="1" applyAlignment="1">
      <alignment horizontal="left" vertical="center"/>
    </xf>
    <xf numFmtId="0" fontId="95" fillId="43" borderId="11"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3" fillId="0" borderId="12" xfId="106" applyFont="1" applyBorder="1">
      <alignment horizontal="left" vertical="center" wrapText="1" indent="1"/>
    </xf>
    <xf numFmtId="0" fontId="46" fillId="36" borderId="28" xfId="106" applyFont="1" applyFill="1" applyBorder="1" applyAlignment="1">
      <alignment horizontal="center" vertical="center" wrapText="1"/>
    </xf>
    <xf numFmtId="0" fontId="84" fillId="52" borderId="46" xfId="106" applyFont="1" applyFill="1" applyBorder="1" applyAlignment="1">
      <alignment horizontal="center" vertical="center"/>
    </xf>
    <xf numFmtId="0" fontId="46" fillId="36" borderId="0" xfId="106" applyFont="1" applyFill="1" applyAlignment="1">
      <alignment horizontal="center" vertical="center" wrapText="1"/>
    </xf>
    <xf numFmtId="0" fontId="84" fillId="52" borderId="30" xfId="106" applyFont="1" applyFill="1" applyBorder="1" applyAlignment="1">
      <alignment horizontal="center" vertical="center"/>
    </xf>
    <xf numFmtId="0" fontId="46" fillId="45" borderId="0" xfId="106" applyFont="1" applyFill="1" applyAlignment="1">
      <alignment horizontal="center" vertical="center"/>
    </xf>
    <xf numFmtId="0" fontId="84" fillId="0" borderId="41" xfId="106" applyFont="1" applyBorder="1">
      <alignment horizontal="left" vertical="center" wrapText="1" indent="1"/>
    </xf>
    <xf numFmtId="0" fontId="46" fillId="36" borderId="0" xfId="106" applyFont="1" applyFill="1">
      <alignment horizontal="left" vertical="center" wrapText="1" indent="1"/>
    </xf>
    <xf numFmtId="0" fontId="84" fillId="52" borderId="30" xfId="106" applyFont="1" applyFill="1" applyBorder="1">
      <alignment horizontal="left" vertical="center" wrapText="1" inden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4" fillId="52" borderId="48" xfId="106" applyFont="1" applyFill="1" applyBorder="1">
      <alignment horizontal="left" vertical="center" wrapText="1" indent="1"/>
    </xf>
    <xf numFmtId="0" fontId="83" fillId="0" borderId="28" xfId="106" applyFont="1" applyBorder="1" applyAlignment="1">
      <alignment horizontal="left" vertical="center"/>
    </xf>
    <xf numFmtId="0" fontId="83" fillId="0" borderId="0" xfId="106" applyFont="1" applyAlignment="1">
      <alignment horizontal="left" vertical="center"/>
    </xf>
    <xf numFmtId="0" fontId="84" fillId="49"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46" fillId="0" borderId="29" xfId="106" applyFont="1" applyBorder="1" applyAlignment="1">
      <alignment horizontal="center" vertical="center" wrapText="1"/>
    </xf>
    <xf numFmtId="0" fontId="46" fillId="0" borderId="31" xfId="106" applyFont="1" applyBorder="1" applyAlignment="1">
      <alignment horizontal="center" vertical="center" wrapText="1"/>
    </xf>
    <xf numFmtId="0" fontId="46" fillId="0" borderId="31" xfId="106" applyFont="1" applyBorder="1">
      <alignment horizontal="left" vertical="center" wrapText="1" indent="1"/>
    </xf>
    <xf numFmtId="0" fontId="84" fillId="41" borderId="35" xfId="106" applyFont="1" applyFill="1" applyBorder="1" applyAlignment="1">
      <alignment horizontal="center" vertical="center" wrapText="1"/>
    </xf>
    <xf numFmtId="0" fontId="85" fillId="47" borderId="50" xfId="108" applyFont="1" applyFill="1" applyBorder="1" applyAlignment="1">
      <alignment horizontal="center" vertical="center"/>
    </xf>
    <xf numFmtId="0" fontId="84" fillId="47" borderId="19" xfId="106" applyFont="1" applyFill="1" applyBorder="1" applyAlignment="1">
      <alignment horizontal="center" vertical="center"/>
    </xf>
    <xf numFmtId="0" fontId="86" fillId="47" borderId="19" xfId="108" applyFont="1" applyFill="1" applyBorder="1" applyAlignment="1">
      <alignment horizontal="center" vertical="center"/>
    </xf>
    <xf numFmtId="0" fontId="84" fillId="47" borderId="51" xfId="106" applyFont="1" applyFill="1" applyBorder="1" applyAlignment="1">
      <alignment horizontal="center" vertical="center"/>
    </xf>
    <xf numFmtId="0" fontId="46" fillId="59" borderId="29" xfId="106" applyFont="1" applyFill="1" applyBorder="1" applyAlignment="1">
      <alignment horizontal="center" vertical="center" wrapText="1"/>
    </xf>
    <xf numFmtId="0" fontId="46" fillId="59" borderId="31" xfId="106" applyFont="1" applyFill="1" applyBorder="1" applyAlignment="1">
      <alignment horizontal="center" vertical="center" wrapText="1"/>
    </xf>
    <xf numFmtId="0" fontId="84" fillId="59" borderId="31" xfId="106" applyFont="1" applyFill="1" applyBorder="1" applyAlignment="1">
      <alignment horizontal="center" vertical="center" wrapText="1"/>
    </xf>
    <xf numFmtId="0" fontId="84" fillId="59" borderId="40" xfId="106" applyFont="1" applyFill="1" applyBorder="1" applyAlignment="1">
      <alignment horizontal="center" vertical="center" wrapText="1"/>
    </xf>
    <xf numFmtId="0" fontId="84" fillId="43" borderId="46" xfId="106" applyFont="1" applyFill="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0184" TargetMode="External"/><Relationship Id="rId7" Type="http://schemas.openxmlformats.org/officeDocument/2006/relationships/hyperlink" Target="https://mentor.ieee.org/802.11/dcn/23/11-23-0463-00-0000-march-dot15-liaison-report-to-dot11.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288-00-0000-wfa-liaison-update.pptx" TargetMode="External"/><Relationship Id="rId5" Type="http://schemas.openxmlformats.org/officeDocument/2006/relationships/hyperlink" Target="https://mentor.ieee.org/802.11/dcn/23/11-23-0402-01-0000-march-2023-802-19-liaison-report.pptx" TargetMode="External"/><Relationship Id="rId10" Type="http://schemas.openxmlformats.org/officeDocument/2006/relationships/comments" Target="../comments1.xml"/><Relationship Id="rId4" Type="http://schemas.openxmlformats.org/officeDocument/2006/relationships/hyperlink" Target="https://mentor.ieee.org/802.11/dcn/23/11-23-0432-00-0000-march-2023-liaison-to-ietf-report.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620" TargetMode="External"/><Relationship Id="rId18" Type="http://schemas.openxmlformats.org/officeDocument/2006/relationships/hyperlink" Target="https://mentor.ieee.org/802.11/dcn/23/11-23-0576" TargetMode="External"/><Relationship Id="rId26" Type="http://schemas.openxmlformats.org/officeDocument/2006/relationships/hyperlink" Target="https://mentor.ieee.org/802.11/dcn/23/11-23-05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582"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618" TargetMode="External"/><Relationship Id="rId12" Type="http://schemas.openxmlformats.org/officeDocument/2006/relationships/hyperlink" Target="https://mentor.ieee.org/802.11/dcn/23/11-23-059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597" TargetMode="External"/><Relationship Id="rId33" Type="http://schemas.openxmlformats.org/officeDocument/2006/relationships/hyperlink" Target="https://mentor.ieee.org/802.11/dcn/22/11-22-056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493" TargetMode="External"/><Relationship Id="rId20" Type="http://schemas.openxmlformats.org/officeDocument/2006/relationships/hyperlink" Target="https://mentor.ieee.org/802.11/dcn/23/11-23-0578" TargetMode="External"/><Relationship Id="rId29" Type="http://schemas.openxmlformats.org/officeDocument/2006/relationships/hyperlink" Target="https://mentor.ieee.org/802.11/dcn/23/11-23-05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591"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057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594"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574" TargetMode="External"/><Relationship Id="rId10" Type="http://schemas.openxmlformats.org/officeDocument/2006/relationships/hyperlink" Target="https://mentor.ieee.org/802.11/dcn/23/11-23-0595" TargetMode="External"/><Relationship Id="rId19" Type="http://schemas.openxmlformats.org/officeDocument/2006/relationships/hyperlink" Target="https://mentor.ieee.org/802.11/dcn/23/11-23-0622" TargetMode="External"/><Relationship Id="rId31" Type="http://schemas.openxmlformats.org/officeDocument/2006/relationships/hyperlink" Target="https://mentor.ieee.org/802.11/dcn/23/11-23-058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619" TargetMode="External"/><Relationship Id="rId14" Type="http://schemas.openxmlformats.org/officeDocument/2006/relationships/hyperlink" Target="https://mentor.ieee.org/802.11/dcn/23/11-23-0586"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0575" TargetMode="External"/><Relationship Id="rId30" Type="http://schemas.openxmlformats.org/officeDocument/2006/relationships/hyperlink" Target="https://mentor.ieee.org/802.11/dcn/23/11-23-0577"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Z28" sqref="Z28"/>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531</v>
      </c>
      <c r="D4" s="8"/>
      <c r="E4" s="8"/>
      <c r="F4" s="8"/>
      <c r="G4" s="8"/>
      <c r="H4" s="8"/>
      <c r="I4" s="8"/>
      <c r="J4" s="8"/>
      <c r="K4" s="8"/>
      <c r="L4" s="8"/>
      <c r="M4" s="8"/>
    </row>
    <row r="5" spans="1:15" ht="20.100000000000001" customHeight="1" x14ac:dyDescent="0.3">
      <c r="B5" s="11" t="s">
        <v>8</v>
      </c>
      <c r="C5" s="12" t="s">
        <v>532</v>
      </c>
      <c r="D5" s="8"/>
      <c r="E5" s="8"/>
      <c r="F5" s="8"/>
      <c r="G5" s="13"/>
      <c r="H5" s="8"/>
      <c r="I5" s="8"/>
      <c r="J5" s="8"/>
      <c r="K5" s="8"/>
      <c r="L5" s="8"/>
      <c r="M5" s="8"/>
    </row>
    <row r="6" spans="1:15" ht="20.100000000000001" customHeight="1" x14ac:dyDescent="0.3">
      <c r="B6" s="11" t="s">
        <v>9</v>
      </c>
      <c r="C6" s="14" t="s">
        <v>248</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533</v>
      </c>
      <c r="D8" s="19"/>
      <c r="E8" s="19"/>
      <c r="F8" s="19"/>
      <c r="G8" s="19"/>
      <c r="H8" s="8"/>
      <c r="I8" s="8"/>
      <c r="J8" s="8"/>
      <c r="K8" s="8"/>
      <c r="L8" s="8"/>
      <c r="M8" s="8"/>
    </row>
    <row r="9" spans="1:15" ht="20.100000000000001" customHeight="1" x14ac:dyDescent="0.3">
      <c r="B9" s="11" t="s">
        <v>11</v>
      </c>
      <c r="C9" s="37">
        <v>43565</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280</v>
      </c>
      <c r="D11" s="14"/>
      <c r="E11" s="14"/>
      <c r="F11" s="14"/>
      <c r="G11" s="14"/>
      <c r="H11" s="20"/>
      <c r="I11" s="14" t="s">
        <v>281</v>
      </c>
      <c r="J11" s="14"/>
      <c r="K11" s="19"/>
      <c r="L11" s="19"/>
      <c r="M11" s="19"/>
    </row>
    <row r="12" spans="1:15" ht="20.100000000000001" customHeight="1" x14ac:dyDescent="0.3">
      <c r="B12" s="19"/>
      <c r="C12" s="14" t="s">
        <v>492</v>
      </c>
      <c r="D12" s="14"/>
      <c r="E12" s="14"/>
      <c r="F12" s="14"/>
      <c r="G12" s="14"/>
      <c r="H12" s="20"/>
      <c r="I12" s="14" t="s">
        <v>21</v>
      </c>
      <c r="J12" s="14"/>
      <c r="K12" s="19"/>
      <c r="L12" s="19"/>
      <c r="M12" s="19"/>
    </row>
    <row r="13" spans="1:15" ht="20.100000000000001" customHeight="1" x14ac:dyDescent="0.3">
      <c r="B13" s="19"/>
      <c r="C13" s="14" t="s">
        <v>266</v>
      </c>
      <c r="D13" s="14"/>
      <c r="E13" s="14"/>
      <c r="F13" s="14"/>
      <c r="G13" s="14"/>
      <c r="H13" s="20"/>
      <c r="I13" s="19" t="s">
        <v>14</v>
      </c>
      <c r="J13" s="14"/>
      <c r="K13" s="19"/>
      <c r="L13" s="19"/>
      <c r="M13" s="19"/>
    </row>
    <row r="14" spans="1:15" ht="20.100000000000001" customHeight="1" x14ac:dyDescent="0.3">
      <c r="B14" s="19"/>
      <c r="C14" s="21" t="s">
        <v>249</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250</v>
      </c>
      <c r="J16" s="8"/>
      <c r="K16" s="8"/>
      <c r="L16" s="8"/>
      <c r="M16" s="8"/>
    </row>
    <row r="17" spans="1:16" ht="20.100000000000001" customHeight="1" x14ac:dyDescent="0.3">
      <c r="A17" s="26"/>
      <c r="C17" s="8"/>
      <c r="D17" s="8"/>
      <c r="E17" s="8"/>
      <c r="F17" s="8"/>
      <c r="G17" s="8"/>
      <c r="H17" s="8"/>
      <c r="I17" s="14" t="s">
        <v>282</v>
      </c>
      <c r="J17" s="8"/>
      <c r="K17" s="8"/>
      <c r="L17" s="8"/>
      <c r="M17" s="8"/>
    </row>
    <row r="18" spans="1:16" ht="20.100000000000001" customHeight="1" x14ac:dyDescent="0.3">
      <c r="A18" s="26"/>
      <c r="C18" s="8"/>
      <c r="D18" s="8"/>
      <c r="E18" s="8"/>
      <c r="F18" s="8"/>
      <c r="G18" s="8"/>
      <c r="H18" s="8"/>
      <c r="I18" s="14" t="s">
        <v>253</v>
      </c>
      <c r="J18" s="14" t="s">
        <v>260</v>
      </c>
      <c r="K18" s="14"/>
      <c r="L18" s="14"/>
      <c r="M18" s="14"/>
      <c r="N18" s="14"/>
    </row>
    <row r="19" spans="1:16" ht="20.100000000000001" customHeight="1" x14ac:dyDescent="0.3">
      <c r="A19" s="26"/>
      <c r="C19" s="8"/>
      <c r="D19" s="8"/>
      <c r="E19" s="8"/>
      <c r="F19" s="8"/>
      <c r="G19" s="8"/>
      <c r="H19" s="8"/>
      <c r="I19" s="19" t="s">
        <v>251</v>
      </c>
      <c r="J19" s="8"/>
      <c r="K19" s="8"/>
      <c r="L19" s="8"/>
      <c r="M19" s="8"/>
    </row>
    <row r="20" spans="1:16" ht="20.100000000000001" customHeight="1" x14ac:dyDescent="0.25">
      <c r="A20" s="26"/>
      <c r="C20" s="8"/>
      <c r="D20" s="8"/>
      <c r="E20" s="8"/>
      <c r="F20" s="8"/>
      <c r="G20" s="8"/>
      <c r="H20" s="8"/>
      <c r="I20" s="21" t="s">
        <v>252</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501" t="s">
        <v>55</v>
      </c>
      <c r="D22" s="502"/>
      <c r="E22" s="502"/>
      <c r="F22" s="502"/>
      <c r="G22" s="502"/>
      <c r="H22" s="502"/>
      <c r="I22" s="502"/>
      <c r="J22" s="502"/>
      <c r="K22" s="502"/>
      <c r="L22" s="502"/>
      <c r="M22" s="502"/>
      <c r="N22" s="502"/>
      <c r="O22" s="502"/>
      <c r="P22" s="503"/>
    </row>
    <row r="23" spans="1:16" ht="20.100000000000001" customHeight="1" x14ac:dyDescent="0.3">
      <c r="B23" s="22" t="s">
        <v>54</v>
      </c>
      <c r="C23" s="504"/>
      <c r="D23" s="505"/>
      <c r="E23" s="505"/>
      <c r="F23" s="505"/>
      <c r="G23" s="505"/>
      <c r="H23" s="505"/>
      <c r="I23" s="505"/>
      <c r="J23" s="505"/>
      <c r="K23" s="505"/>
      <c r="L23" s="505"/>
      <c r="M23" s="505"/>
      <c r="N23" s="505"/>
      <c r="O23" s="505"/>
      <c r="P23" s="506"/>
    </row>
    <row r="24" spans="1:16" ht="20.100000000000001" customHeight="1" x14ac:dyDescent="0.25">
      <c r="C24" s="507"/>
      <c r="D24" s="508"/>
      <c r="E24" s="508"/>
      <c r="F24" s="508"/>
      <c r="G24" s="508"/>
      <c r="H24" s="508"/>
      <c r="I24" s="508"/>
      <c r="J24" s="508"/>
      <c r="K24" s="508"/>
      <c r="L24" s="508"/>
      <c r="M24" s="508"/>
      <c r="N24" s="508"/>
      <c r="O24" s="508"/>
      <c r="P24" s="509"/>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516" t="str">
        <f>Parameters!B1</f>
        <v>IEEE 802.11 WIRELESS LOCAL AREA NETWORKS SESSION #199</v>
      </c>
      <c r="C2" s="517"/>
      <c r="D2" s="517"/>
      <c r="E2" s="517"/>
      <c r="F2" s="517"/>
      <c r="G2" s="517"/>
      <c r="H2" s="517"/>
      <c r="I2" s="517"/>
      <c r="J2" s="517"/>
      <c r="K2" s="517"/>
      <c r="L2" s="517"/>
      <c r="M2" s="517"/>
      <c r="N2" s="517"/>
      <c r="O2" s="517"/>
      <c r="P2" s="518"/>
      <c r="IS2" s="1" t="s">
        <v>3</v>
      </c>
    </row>
    <row r="3" spans="2:253" ht="15.75" customHeight="1" x14ac:dyDescent="0.2">
      <c r="B3" s="519"/>
      <c r="C3" s="520"/>
      <c r="D3" s="520"/>
      <c r="E3" s="520"/>
      <c r="F3" s="520"/>
      <c r="G3" s="520"/>
      <c r="H3" s="520"/>
      <c r="I3" s="520"/>
      <c r="J3" s="520"/>
      <c r="K3" s="520"/>
      <c r="L3" s="520"/>
      <c r="M3" s="520"/>
      <c r="N3" s="520"/>
      <c r="O3" s="520"/>
      <c r="P3" s="521"/>
    </row>
    <row r="4" spans="2:253" ht="15.75" customHeight="1" x14ac:dyDescent="0.2">
      <c r="B4" s="522"/>
      <c r="C4" s="523"/>
      <c r="D4" s="523"/>
      <c r="E4" s="523"/>
      <c r="F4" s="523"/>
      <c r="G4" s="523"/>
      <c r="H4" s="523"/>
      <c r="I4" s="523"/>
      <c r="J4" s="523"/>
      <c r="K4" s="523"/>
      <c r="L4" s="523"/>
      <c r="M4" s="523"/>
      <c r="N4" s="523"/>
      <c r="O4" s="523"/>
      <c r="P4" s="524"/>
    </row>
    <row r="5" spans="2:253" ht="21" customHeight="1" x14ac:dyDescent="0.2">
      <c r="B5" s="525" t="str">
        <f>Parameters!B2</f>
        <v>Orlando and teleconference</v>
      </c>
      <c r="C5" s="513"/>
      <c r="D5" s="513"/>
      <c r="E5" s="513"/>
      <c r="F5" s="513"/>
      <c r="G5" s="513"/>
      <c r="H5" s="513"/>
      <c r="I5" s="513"/>
      <c r="J5" s="513"/>
      <c r="K5" s="513"/>
      <c r="L5" s="513"/>
      <c r="M5" s="513"/>
      <c r="N5" s="513"/>
      <c r="O5" s="513"/>
      <c r="P5" s="513"/>
    </row>
    <row r="6" spans="2:253" ht="15.75" customHeight="1" x14ac:dyDescent="0.2">
      <c r="B6" s="513"/>
      <c r="C6" s="513"/>
      <c r="D6" s="513"/>
      <c r="E6" s="513"/>
      <c r="F6" s="513"/>
      <c r="G6" s="513"/>
      <c r="H6" s="513"/>
      <c r="I6" s="513"/>
      <c r="J6" s="513"/>
      <c r="K6" s="513"/>
      <c r="L6" s="513"/>
      <c r="M6" s="513"/>
      <c r="N6" s="513"/>
      <c r="O6" s="513"/>
      <c r="P6" s="513"/>
    </row>
    <row r="7" spans="2:253" ht="15.75" customHeight="1" x14ac:dyDescent="0.2">
      <c r="B7" s="527" t="str">
        <f>Parameters!B3</f>
        <v>May 14-19, 2023</v>
      </c>
      <c r="C7" s="527"/>
      <c r="D7" s="527"/>
      <c r="E7" s="527"/>
      <c r="F7" s="527"/>
      <c r="G7" s="527"/>
      <c r="H7" s="527"/>
      <c r="I7" s="527"/>
      <c r="J7" s="527"/>
      <c r="K7" s="527"/>
      <c r="L7" s="527"/>
      <c r="M7" s="527"/>
      <c r="N7" s="527"/>
      <c r="O7" s="527"/>
      <c r="P7" s="527"/>
    </row>
    <row r="8" spans="2:253" ht="15.75" customHeight="1" x14ac:dyDescent="0.2">
      <c r="B8" s="527"/>
      <c r="C8" s="527"/>
      <c r="D8" s="527"/>
      <c r="E8" s="527"/>
      <c r="F8" s="527"/>
      <c r="G8" s="527"/>
      <c r="H8" s="527"/>
      <c r="I8" s="527"/>
      <c r="J8" s="527"/>
      <c r="K8" s="527"/>
      <c r="L8" s="527"/>
      <c r="M8" s="527"/>
      <c r="N8" s="527"/>
      <c r="O8" s="527"/>
      <c r="P8" s="527"/>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526" t="s">
        <v>2</v>
      </c>
      <c r="C25" s="526"/>
      <c r="D25" s="526"/>
      <c r="E25" s="526"/>
      <c r="F25" s="526"/>
      <c r="G25" s="526"/>
      <c r="H25" s="526"/>
      <c r="I25" s="526"/>
      <c r="J25" s="526"/>
      <c r="K25" s="526"/>
      <c r="L25" s="526"/>
      <c r="M25" s="526"/>
      <c r="N25" s="526"/>
      <c r="O25" s="526"/>
      <c r="P25" s="526"/>
    </row>
    <row r="26" spans="2:21" ht="15.75" customHeight="1" x14ac:dyDescent="0.2">
      <c r="B26" s="526"/>
      <c r="C26" s="526"/>
      <c r="D26" s="526"/>
      <c r="E26" s="526"/>
      <c r="F26" s="526"/>
      <c r="G26" s="526"/>
      <c r="H26" s="526"/>
      <c r="I26" s="526"/>
      <c r="J26" s="526"/>
      <c r="K26" s="526"/>
      <c r="L26" s="526"/>
      <c r="M26" s="526"/>
      <c r="N26" s="526"/>
      <c r="O26" s="526"/>
      <c r="P26" s="526"/>
    </row>
    <row r="27" spans="2:21" ht="15.75" customHeight="1" x14ac:dyDescent="0.2">
      <c r="B27" s="513" t="s">
        <v>277</v>
      </c>
      <c r="C27" s="513"/>
      <c r="D27" s="513"/>
      <c r="E27" s="513"/>
      <c r="F27" s="513"/>
      <c r="G27" s="513"/>
      <c r="H27" s="513"/>
      <c r="I27" s="513"/>
      <c r="J27" s="514"/>
      <c r="K27" s="514"/>
      <c r="L27" s="510" t="str">
        <f>Title!C14</f>
        <v>dstanley@ieee.org</v>
      </c>
      <c r="M27" s="511"/>
      <c r="N27" s="511"/>
      <c r="O27" s="511"/>
      <c r="P27" s="511"/>
      <c r="Q27" s="511"/>
      <c r="R27" s="511"/>
    </row>
    <row r="28" spans="2:21" ht="15.75" customHeight="1" x14ac:dyDescent="0.2">
      <c r="B28" s="515"/>
      <c r="C28" s="515"/>
      <c r="D28" s="515"/>
      <c r="E28" s="515"/>
      <c r="F28" s="515"/>
      <c r="G28" s="515"/>
      <c r="H28" s="515"/>
      <c r="I28" s="515"/>
      <c r="J28" s="514"/>
      <c r="K28" s="514"/>
      <c r="L28" s="512"/>
      <c r="M28" s="512"/>
      <c r="N28" s="512"/>
      <c r="O28" s="512"/>
      <c r="P28" s="512"/>
      <c r="Q28" s="512"/>
      <c r="R28" s="512"/>
    </row>
    <row r="29" spans="2:21" ht="15.75" customHeight="1" x14ac:dyDescent="0.2">
      <c r="B29" s="513" t="s">
        <v>278</v>
      </c>
      <c r="C29" s="513"/>
      <c r="D29" s="513"/>
      <c r="E29" s="513"/>
      <c r="F29" s="513"/>
      <c r="G29" s="513"/>
      <c r="H29" s="513"/>
      <c r="I29" s="513"/>
      <c r="J29" s="514"/>
      <c r="K29" s="514"/>
      <c r="L29" s="510" t="str">
        <f>Title!I14</f>
        <v>jrosdahl@ieee.org</v>
      </c>
      <c r="M29" s="511"/>
      <c r="N29" s="511"/>
      <c r="O29" s="511"/>
      <c r="P29" s="511"/>
      <c r="Q29" s="511"/>
      <c r="R29" s="511"/>
    </row>
    <row r="30" spans="2:21" ht="15.75" customHeight="1" x14ac:dyDescent="0.2">
      <c r="B30" s="515"/>
      <c r="C30" s="515"/>
      <c r="D30" s="515"/>
      <c r="E30" s="515"/>
      <c r="F30" s="515"/>
      <c r="G30" s="515"/>
      <c r="H30" s="515"/>
      <c r="I30" s="515"/>
      <c r="J30" s="514"/>
      <c r="K30" s="514"/>
      <c r="L30" s="512"/>
      <c r="M30" s="512"/>
      <c r="N30" s="512"/>
      <c r="O30" s="512"/>
      <c r="P30" s="512"/>
      <c r="Q30" s="512"/>
      <c r="R30" s="512"/>
    </row>
    <row r="31" spans="2:21" ht="15.75" customHeight="1" x14ac:dyDescent="0.2">
      <c r="B31" s="513" t="s">
        <v>279</v>
      </c>
      <c r="C31" s="513"/>
      <c r="D31" s="513"/>
      <c r="E31" s="513"/>
      <c r="F31" s="513"/>
      <c r="G31" s="513"/>
      <c r="H31" s="513"/>
      <c r="I31" s="513"/>
      <c r="J31" s="514"/>
      <c r="K31" s="514"/>
      <c r="L31" s="510" t="str">
        <f>Title!I20</f>
        <v xml:space="preserve">robert.stacey@intel.com </v>
      </c>
      <c r="M31" s="511"/>
      <c r="N31" s="511"/>
      <c r="O31" s="511"/>
      <c r="P31" s="511"/>
      <c r="Q31" s="511"/>
      <c r="R31" s="511"/>
    </row>
    <row r="32" spans="2:21" ht="15.75" customHeight="1" x14ac:dyDescent="0.2">
      <c r="B32" s="515"/>
      <c r="C32" s="515"/>
      <c r="D32" s="515"/>
      <c r="E32" s="515"/>
      <c r="F32" s="515"/>
      <c r="G32" s="515"/>
      <c r="H32" s="515"/>
      <c r="I32" s="515"/>
      <c r="J32" s="514"/>
      <c r="K32" s="514"/>
      <c r="L32" s="512"/>
      <c r="M32" s="512"/>
      <c r="N32" s="512"/>
      <c r="O32" s="512"/>
      <c r="P32" s="512"/>
      <c r="Q32" s="512"/>
      <c r="R32" s="512"/>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F5" activePane="bottomRight" state="frozen"/>
      <selection activeCell="C1" sqref="C1"/>
      <selection pane="topRight" activeCell="F1" sqref="F1"/>
      <selection pane="bottomLeft" activeCell="C4" sqref="C4"/>
      <selection pane="bottomRight" activeCell="AF19" sqref="AF19"/>
    </sheetView>
  </sheetViews>
  <sheetFormatPr defaultColWidth="9.28515625" defaultRowHeight="23.25" x14ac:dyDescent="0.2"/>
  <cols>
    <col min="1" max="1" width="26.5703125" style="167" hidden="1" customWidth="1"/>
    <col min="2" max="2" width="22.140625" style="167" hidden="1" customWidth="1"/>
    <col min="3" max="3" width="25" style="167" hidden="1" customWidth="1"/>
    <col min="4" max="4" width="23.85546875" style="178" customWidth="1"/>
    <col min="5" max="5" width="26.7109375" style="167" customWidth="1"/>
    <col min="6" max="6" width="23.5703125" style="167" customWidth="1"/>
    <col min="7" max="7" width="14.28515625" style="155" customWidth="1"/>
    <col min="8" max="8" width="14.28515625" style="157" customWidth="1"/>
    <col min="9" max="9" width="15" style="157" customWidth="1"/>
    <col min="10" max="10" width="14.28515625" style="157" customWidth="1"/>
    <col min="11" max="11" width="15.7109375" style="157" customWidth="1"/>
    <col min="12" max="12" width="17.5703125" style="158" customWidth="1"/>
    <col min="13" max="14" width="14.28515625" style="155" customWidth="1"/>
    <col min="15" max="15" width="17.140625" style="155" customWidth="1"/>
    <col min="16" max="16" width="14.28515625" style="155" customWidth="1"/>
    <col min="17" max="17" width="15.7109375" style="164" customWidth="1"/>
    <col min="18" max="18" width="15.7109375" style="155" customWidth="1"/>
    <col min="19" max="22" width="14.7109375" style="155" customWidth="1"/>
    <col min="23" max="24" width="14.5703125" style="155" customWidth="1"/>
    <col min="25" max="30" width="14.140625" style="155" customWidth="1"/>
    <col min="31" max="31" width="39.5703125" style="155" customWidth="1"/>
    <col min="32" max="32" width="65.42578125" style="155" customWidth="1"/>
    <col min="33" max="33" width="30.5703125" style="155" customWidth="1"/>
    <col min="34" max="36" width="25" style="155" customWidth="1"/>
    <col min="37" max="37" width="19.855468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140625" style="155" customWidth="1"/>
    <col min="283" max="285" width="14.85546875" style="155" customWidth="1"/>
    <col min="286" max="286" width="17.28515625" style="155" customWidth="1"/>
    <col min="287" max="287" width="18.7109375" style="155" customWidth="1"/>
    <col min="288" max="288" width="42.7109375" style="155" customWidth="1"/>
    <col min="289" max="289" width="34.85546875" style="155" customWidth="1"/>
    <col min="290" max="290" width="80.28515625" style="155" customWidth="1"/>
    <col min="291" max="292" width="25" style="155" customWidth="1"/>
    <col min="293" max="293" width="19.855468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140625" style="155" customWidth="1"/>
    <col min="539" max="541" width="14.85546875" style="155" customWidth="1"/>
    <col min="542" max="542" width="17.28515625" style="155" customWidth="1"/>
    <col min="543" max="543" width="18.7109375" style="155" customWidth="1"/>
    <col min="544" max="544" width="42.7109375" style="155" customWidth="1"/>
    <col min="545" max="545" width="34.85546875" style="155" customWidth="1"/>
    <col min="546" max="546" width="80.28515625" style="155" customWidth="1"/>
    <col min="547" max="548" width="25" style="155" customWidth="1"/>
    <col min="549" max="549" width="19.855468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140625" style="155" customWidth="1"/>
    <col min="795" max="797" width="14.85546875" style="155" customWidth="1"/>
    <col min="798" max="798" width="17.28515625" style="155" customWidth="1"/>
    <col min="799" max="799" width="18.7109375" style="155" customWidth="1"/>
    <col min="800" max="800" width="42.7109375" style="155" customWidth="1"/>
    <col min="801" max="801" width="34.85546875" style="155" customWidth="1"/>
    <col min="802" max="802" width="80.28515625" style="155" customWidth="1"/>
    <col min="803" max="804" width="25" style="155" customWidth="1"/>
    <col min="805" max="805" width="19.855468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140625" style="155" customWidth="1"/>
    <col min="1051" max="1053" width="14.85546875" style="155" customWidth="1"/>
    <col min="1054" max="1054" width="17.28515625" style="155" customWidth="1"/>
    <col min="1055" max="1055" width="18.7109375" style="155" customWidth="1"/>
    <col min="1056" max="1056" width="42.7109375" style="155" customWidth="1"/>
    <col min="1057" max="1057" width="34.85546875" style="155" customWidth="1"/>
    <col min="1058" max="1058" width="80.28515625" style="155" customWidth="1"/>
    <col min="1059" max="1060" width="25" style="155" customWidth="1"/>
    <col min="1061" max="1061" width="19.855468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140625" style="155" customWidth="1"/>
    <col min="1307" max="1309" width="14.85546875" style="155" customWidth="1"/>
    <col min="1310" max="1310" width="17.28515625" style="155" customWidth="1"/>
    <col min="1311" max="1311" width="18.7109375" style="155" customWidth="1"/>
    <col min="1312" max="1312" width="42.7109375" style="155" customWidth="1"/>
    <col min="1313" max="1313" width="34.85546875" style="155" customWidth="1"/>
    <col min="1314" max="1314" width="80.28515625" style="155" customWidth="1"/>
    <col min="1315" max="1316" width="25" style="155" customWidth="1"/>
    <col min="1317" max="1317" width="19.855468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140625" style="155" customWidth="1"/>
    <col min="1563" max="1565" width="14.85546875" style="155" customWidth="1"/>
    <col min="1566" max="1566" width="17.28515625" style="155" customWidth="1"/>
    <col min="1567" max="1567" width="18.7109375" style="155" customWidth="1"/>
    <col min="1568" max="1568" width="42.7109375" style="155" customWidth="1"/>
    <col min="1569" max="1569" width="34.85546875" style="155" customWidth="1"/>
    <col min="1570" max="1570" width="80.28515625" style="155" customWidth="1"/>
    <col min="1571" max="1572" width="25" style="155" customWidth="1"/>
    <col min="1573" max="1573" width="19.855468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140625" style="155" customWidth="1"/>
    <col min="1819" max="1821" width="14.85546875" style="155" customWidth="1"/>
    <col min="1822" max="1822" width="17.28515625" style="155" customWidth="1"/>
    <col min="1823" max="1823" width="18.7109375" style="155" customWidth="1"/>
    <col min="1824" max="1824" width="42.7109375" style="155" customWidth="1"/>
    <col min="1825" max="1825" width="34.85546875" style="155" customWidth="1"/>
    <col min="1826" max="1826" width="80.28515625" style="155" customWidth="1"/>
    <col min="1827" max="1828" width="25" style="155" customWidth="1"/>
    <col min="1829" max="1829" width="19.855468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140625" style="155" customWidth="1"/>
    <col min="2075" max="2077" width="14.85546875" style="155" customWidth="1"/>
    <col min="2078" max="2078" width="17.28515625" style="155" customWidth="1"/>
    <col min="2079" max="2079" width="18.7109375" style="155" customWidth="1"/>
    <col min="2080" max="2080" width="42.7109375" style="155" customWidth="1"/>
    <col min="2081" max="2081" width="34.85546875" style="155" customWidth="1"/>
    <col min="2082" max="2082" width="80.28515625" style="155" customWidth="1"/>
    <col min="2083" max="2084" width="25" style="155" customWidth="1"/>
    <col min="2085" max="2085" width="19.855468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140625" style="155" customWidth="1"/>
    <col min="2331" max="2333" width="14.85546875" style="155" customWidth="1"/>
    <col min="2334" max="2334" width="17.28515625" style="155" customWidth="1"/>
    <col min="2335" max="2335" width="18.7109375" style="155" customWidth="1"/>
    <col min="2336" max="2336" width="42.7109375" style="155" customWidth="1"/>
    <col min="2337" max="2337" width="34.85546875" style="155" customWidth="1"/>
    <col min="2338" max="2338" width="80.28515625" style="155" customWidth="1"/>
    <col min="2339" max="2340" width="25" style="155" customWidth="1"/>
    <col min="2341" max="2341" width="19.855468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140625" style="155" customWidth="1"/>
    <col min="2587" max="2589" width="14.85546875" style="155" customWidth="1"/>
    <col min="2590" max="2590" width="17.28515625" style="155" customWidth="1"/>
    <col min="2591" max="2591" width="18.7109375" style="155" customWidth="1"/>
    <col min="2592" max="2592" width="42.7109375" style="155" customWidth="1"/>
    <col min="2593" max="2593" width="34.85546875" style="155" customWidth="1"/>
    <col min="2594" max="2594" width="80.28515625" style="155" customWidth="1"/>
    <col min="2595" max="2596" width="25" style="155" customWidth="1"/>
    <col min="2597" max="2597" width="19.855468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140625" style="155" customWidth="1"/>
    <col min="2843" max="2845" width="14.85546875" style="155" customWidth="1"/>
    <col min="2846" max="2846" width="17.28515625" style="155" customWidth="1"/>
    <col min="2847" max="2847" width="18.7109375" style="155" customWidth="1"/>
    <col min="2848" max="2848" width="42.7109375" style="155" customWidth="1"/>
    <col min="2849" max="2849" width="34.85546875" style="155" customWidth="1"/>
    <col min="2850" max="2850" width="80.28515625" style="155" customWidth="1"/>
    <col min="2851" max="2852" width="25" style="155" customWidth="1"/>
    <col min="2853" max="2853" width="19.855468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140625" style="155" customWidth="1"/>
    <col min="3099" max="3101" width="14.85546875" style="155" customWidth="1"/>
    <col min="3102" max="3102" width="17.28515625" style="155" customWidth="1"/>
    <col min="3103" max="3103" width="18.7109375" style="155" customWidth="1"/>
    <col min="3104" max="3104" width="42.7109375" style="155" customWidth="1"/>
    <col min="3105" max="3105" width="34.85546875" style="155" customWidth="1"/>
    <col min="3106" max="3106" width="80.28515625" style="155" customWidth="1"/>
    <col min="3107" max="3108" width="25" style="155" customWidth="1"/>
    <col min="3109" max="3109" width="19.855468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140625" style="155" customWidth="1"/>
    <col min="3355" max="3357" width="14.85546875" style="155" customWidth="1"/>
    <col min="3358" max="3358" width="17.28515625" style="155" customWidth="1"/>
    <col min="3359" max="3359" width="18.7109375" style="155" customWidth="1"/>
    <col min="3360" max="3360" width="42.7109375" style="155" customWidth="1"/>
    <col min="3361" max="3361" width="34.85546875" style="155" customWidth="1"/>
    <col min="3362" max="3362" width="80.28515625" style="155" customWidth="1"/>
    <col min="3363" max="3364" width="25" style="155" customWidth="1"/>
    <col min="3365" max="3365" width="19.855468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140625" style="155" customWidth="1"/>
    <col min="3611" max="3613" width="14.85546875" style="155" customWidth="1"/>
    <col min="3614" max="3614" width="17.28515625" style="155" customWidth="1"/>
    <col min="3615" max="3615" width="18.7109375" style="155" customWidth="1"/>
    <col min="3616" max="3616" width="42.7109375" style="155" customWidth="1"/>
    <col min="3617" max="3617" width="34.85546875" style="155" customWidth="1"/>
    <col min="3618" max="3618" width="80.28515625" style="155" customWidth="1"/>
    <col min="3619" max="3620" width="25" style="155" customWidth="1"/>
    <col min="3621" max="3621" width="19.855468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140625" style="155" customWidth="1"/>
    <col min="3867" max="3869" width="14.85546875" style="155" customWidth="1"/>
    <col min="3870" max="3870" width="17.28515625" style="155" customWidth="1"/>
    <col min="3871" max="3871" width="18.7109375" style="155" customWidth="1"/>
    <col min="3872" max="3872" width="42.7109375" style="155" customWidth="1"/>
    <col min="3873" max="3873" width="34.85546875" style="155" customWidth="1"/>
    <col min="3874" max="3874" width="80.28515625" style="155" customWidth="1"/>
    <col min="3875" max="3876" width="25" style="155" customWidth="1"/>
    <col min="3877" max="3877" width="19.855468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140625" style="155" customWidth="1"/>
    <col min="4123" max="4125" width="14.85546875" style="155" customWidth="1"/>
    <col min="4126" max="4126" width="17.28515625" style="155" customWidth="1"/>
    <col min="4127" max="4127" width="18.7109375" style="155" customWidth="1"/>
    <col min="4128" max="4128" width="42.7109375" style="155" customWidth="1"/>
    <col min="4129" max="4129" width="34.85546875" style="155" customWidth="1"/>
    <col min="4130" max="4130" width="80.28515625" style="155" customWidth="1"/>
    <col min="4131" max="4132" width="25" style="155" customWidth="1"/>
    <col min="4133" max="4133" width="19.855468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140625" style="155" customWidth="1"/>
    <col min="4379" max="4381" width="14.85546875" style="155" customWidth="1"/>
    <col min="4382" max="4382" width="17.28515625" style="155" customWidth="1"/>
    <col min="4383" max="4383" width="18.7109375" style="155" customWidth="1"/>
    <col min="4384" max="4384" width="42.7109375" style="155" customWidth="1"/>
    <col min="4385" max="4385" width="34.85546875" style="155" customWidth="1"/>
    <col min="4386" max="4386" width="80.28515625" style="155" customWidth="1"/>
    <col min="4387" max="4388" width="25" style="155" customWidth="1"/>
    <col min="4389" max="4389" width="19.855468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140625" style="155" customWidth="1"/>
    <col min="4635" max="4637" width="14.85546875" style="155" customWidth="1"/>
    <col min="4638" max="4638" width="17.28515625" style="155" customWidth="1"/>
    <col min="4639" max="4639" width="18.7109375" style="155" customWidth="1"/>
    <col min="4640" max="4640" width="42.7109375" style="155" customWidth="1"/>
    <col min="4641" max="4641" width="34.85546875" style="155" customWidth="1"/>
    <col min="4642" max="4642" width="80.28515625" style="155" customWidth="1"/>
    <col min="4643" max="4644" width="25" style="155" customWidth="1"/>
    <col min="4645" max="4645" width="19.855468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140625" style="155" customWidth="1"/>
    <col min="4891" max="4893" width="14.85546875" style="155" customWidth="1"/>
    <col min="4894" max="4894" width="17.28515625" style="155" customWidth="1"/>
    <col min="4895" max="4895" width="18.7109375" style="155" customWidth="1"/>
    <col min="4896" max="4896" width="42.7109375" style="155" customWidth="1"/>
    <col min="4897" max="4897" width="34.85546875" style="155" customWidth="1"/>
    <col min="4898" max="4898" width="80.28515625" style="155" customWidth="1"/>
    <col min="4899" max="4900" width="25" style="155" customWidth="1"/>
    <col min="4901" max="4901" width="19.855468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140625" style="155" customWidth="1"/>
    <col min="5147" max="5149" width="14.85546875" style="155" customWidth="1"/>
    <col min="5150" max="5150" width="17.28515625" style="155" customWidth="1"/>
    <col min="5151" max="5151" width="18.7109375" style="155" customWidth="1"/>
    <col min="5152" max="5152" width="42.7109375" style="155" customWidth="1"/>
    <col min="5153" max="5153" width="34.85546875" style="155" customWidth="1"/>
    <col min="5154" max="5154" width="80.28515625" style="155" customWidth="1"/>
    <col min="5155" max="5156" width="25" style="155" customWidth="1"/>
    <col min="5157" max="5157" width="19.855468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140625" style="155" customWidth="1"/>
    <col min="5403" max="5405" width="14.85546875" style="155" customWidth="1"/>
    <col min="5406" max="5406" width="17.28515625" style="155" customWidth="1"/>
    <col min="5407" max="5407" width="18.7109375" style="155" customWidth="1"/>
    <col min="5408" max="5408" width="42.7109375" style="155" customWidth="1"/>
    <col min="5409" max="5409" width="34.85546875" style="155" customWidth="1"/>
    <col min="5410" max="5410" width="80.28515625" style="155" customWidth="1"/>
    <col min="5411" max="5412" width="25" style="155" customWidth="1"/>
    <col min="5413" max="5413" width="19.855468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140625" style="155" customWidth="1"/>
    <col min="5659" max="5661" width="14.85546875" style="155" customWidth="1"/>
    <col min="5662" max="5662" width="17.28515625" style="155" customWidth="1"/>
    <col min="5663" max="5663" width="18.7109375" style="155" customWidth="1"/>
    <col min="5664" max="5664" width="42.7109375" style="155" customWidth="1"/>
    <col min="5665" max="5665" width="34.85546875" style="155" customWidth="1"/>
    <col min="5666" max="5666" width="80.28515625" style="155" customWidth="1"/>
    <col min="5667" max="5668" width="25" style="155" customWidth="1"/>
    <col min="5669" max="5669" width="19.855468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140625" style="155" customWidth="1"/>
    <col min="5915" max="5917" width="14.85546875" style="155" customWidth="1"/>
    <col min="5918" max="5918" width="17.28515625" style="155" customWidth="1"/>
    <col min="5919" max="5919" width="18.7109375" style="155" customWidth="1"/>
    <col min="5920" max="5920" width="42.7109375" style="155" customWidth="1"/>
    <col min="5921" max="5921" width="34.85546875" style="155" customWidth="1"/>
    <col min="5922" max="5922" width="80.28515625" style="155" customWidth="1"/>
    <col min="5923" max="5924" width="25" style="155" customWidth="1"/>
    <col min="5925" max="5925" width="19.855468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140625" style="155" customWidth="1"/>
    <col min="6171" max="6173" width="14.85546875" style="155" customWidth="1"/>
    <col min="6174" max="6174" width="17.28515625" style="155" customWidth="1"/>
    <col min="6175" max="6175" width="18.7109375" style="155" customWidth="1"/>
    <col min="6176" max="6176" width="42.7109375" style="155" customWidth="1"/>
    <col min="6177" max="6177" width="34.85546875" style="155" customWidth="1"/>
    <col min="6178" max="6178" width="80.28515625" style="155" customWidth="1"/>
    <col min="6179" max="6180" width="25" style="155" customWidth="1"/>
    <col min="6181" max="6181" width="19.855468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140625" style="155" customWidth="1"/>
    <col min="6427" max="6429" width="14.85546875" style="155" customWidth="1"/>
    <col min="6430" max="6430" width="17.28515625" style="155" customWidth="1"/>
    <col min="6431" max="6431" width="18.7109375" style="155" customWidth="1"/>
    <col min="6432" max="6432" width="42.7109375" style="155" customWidth="1"/>
    <col min="6433" max="6433" width="34.85546875" style="155" customWidth="1"/>
    <col min="6434" max="6434" width="80.28515625" style="155" customWidth="1"/>
    <col min="6435" max="6436" width="25" style="155" customWidth="1"/>
    <col min="6437" max="6437" width="19.855468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140625" style="155" customWidth="1"/>
    <col min="6683" max="6685" width="14.85546875" style="155" customWidth="1"/>
    <col min="6686" max="6686" width="17.28515625" style="155" customWidth="1"/>
    <col min="6687" max="6687" width="18.7109375" style="155" customWidth="1"/>
    <col min="6688" max="6688" width="42.7109375" style="155" customWidth="1"/>
    <col min="6689" max="6689" width="34.85546875" style="155" customWidth="1"/>
    <col min="6690" max="6690" width="80.28515625" style="155" customWidth="1"/>
    <col min="6691" max="6692" width="25" style="155" customWidth="1"/>
    <col min="6693" max="6693" width="19.855468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140625" style="155" customWidth="1"/>
    <col min="6939" max="6941" width="14.85546875" style="155" customWidth="1"/>
    <col min="6942" max="6942" width="17.28515625" style="155" customWidth="1"/>
    <col min="6943" max="6943" width="18.7109375" style="155" customWidth="1"/>
    <col min="6944" max="6944" width="42.7109375" style="155" customWidth="1"/>
    <col min="6945" max="6945" width="34.85546875" style="155" customWidth="1"/>
    <col min="6946" max="6946" width="80.28515625" style="155" customWidth="1"/>
    <col min="6947" max="6948" width="25" style="155" customWidth="1"/>
    <col min="6949" max="6949" width="19.855468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140625" style="155" customWidth="1"/>
    <col min="7195" max="7197" width="14.85546875" style="155" customWidth="1"/>
    <col min="7198" max="7198" width="17.28515625" style="155" customWidth="1"/>
    <col min="7199" max="7199" width="18.7109375" style="155" customWidth="1"/>
    <col min="7200" max="7200" width="42.7109375" style="155" customWidth="1"/>
    <col min="7201" max="7201" width="34.85546875" style="155" customWidth="1"/>
    <col min="7202" max="7202" width="80.28515625" style="155" customWidth="1"/>
    <col min="7203" max="7204" width="25" style="155" customWidth="1"/>
    <col min="7205" max="7205" width="19.855468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140625" style="155" customWidth="1"/>
    <col min="7451" max="7453" width="14.85546875" style="155" customWidth="1"/>
    <col min="7454" max="7454" width="17.28515625" style="155" customWidth="1"/>
    <col min="7455" max="7455" width="18.7109375" style="155" customWidth="1"/>
    <col min="7456" max="7456" width="42.7109375" style="155" customWidth="1"/>
    <col min="7457" max="7457" width="34.85546875" style="155" customWidth="1"/>
    <col min="7458" max="7458" width="80.28515625" style="155" customWidth="1"/>
    <col min="7459" max="7460" width="25" style="155" customWidth="1"/>
    <col min="7461" max="7461" width="19.855468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140625" style="155" customWidth="1"/>
    <col min="7707" max="7709" width="14.85546875" style="155" customWidth="1"/>
    <col min="7710" max="7710" width="17.28515625" style="155" customWidth="1"/>
    <col min="7711" max="7711" width="18.7109375" style="155" customWidth="1"/>
    <col min="7712" max="7712" width="42.7109375" style="155" customWidth="1"/>
    <col min="7713" max="7713" width="34.85546875" style="155" customWidth="1"/>
    <col min="7714" max="7714" width="80.28515625" style="155" customWidth="1"/>
    <col min="7715" max="7716" width="25" style="155" customWidth="1"/>
    <col min="7717" max="7717" width="19.855468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140625" style="155" customWidth="1"/>
    <col min="7963" max="7965" width="14.85546875" style="155" customWidth="1"/>
    <col min="7966" max="7966" width="17.28515625" style="155" customWidth="1"/>
    <col min="7967" max="7967" width="18.7109375" style="155" customWidth="1"/>
    <col min="7968" max="7968" width="42.7109375" style="155" customWidth="1"/>
    <col min="7969" max="7969" width="34.85546875" style="155" customWidth="1"/>
    <col min="7970" max="7970" width="80.28515625" style="155" customWidth="1"/>
    <col min="7971" max="7972" width="25" style="155" customWidth="1"/>
    <col min="7973" max="7973" width="19.855468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140625" style="155" customWidth="1"/>
    <col min="8219" max="8221" width="14.85546875" style="155" customWidth="1"/>
    <col min="8222" max="8222" width="17.28515625" style="155" customWidth="1"/>
    <col min="8223" max="8223" width="18.7109375" style="155" customWidth="1"/>
    <col min="8224" max="8224" width="42.7109375" style="155" customWidth="1"/>
    <col min="8225" max="8225" width="34.85546875" style="155" customWidth="1"/>
    <col min="8226" max="8226" width="80.28515625" style="155" customWidth="1"/>
    <col min="8227" max="8228" width="25" style="155" customWidth="1"/>
    <col min="8229" max="8229" width="19.855468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140625" style="155" customWidth="1"/>
    <col min="8475" max="8477" width="14.85546875" style="155" customWidth="1"/>
    <col min="8478" max="8478" width="17.28515625" style="155" customWidth="1"/>
    <col min="8479" max="8479" width="18.7109375" style="155" customWidth="1"/>
    <col min="8480" max="8480" width="42.7109375" style="155" customWidth="1"/>
    <col min="8481" max="8481" width="34.85546875" style="155" customWidth="1"/>
    <col min="8482" max="8482" width="80.28515625" style="155" customWidth="1"/>
    <col min="8483" max="8484" width="25" style="155" customWidth="1"/>
    <col min="8485" max="8485" width="19.855468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140625" style="155" customWidth="1"/>
    <col min="8731" max="8733" width="14.85546875" style="155" customWidth="1"/>
    <col min="8734" max="8734" width="17.28515625" style="155" customWidth="1"/>
    <col min="8735" max="8735" width="18.7109375" style="155" customWidth="1"/>
    <col min="8736" max="8736" width="42.7109375" style="155" customWidth="1"/>
    <col min="8737" max="8737" width="34.85546875" style="155" customWidth="1"/>
    <col min="8738" max="8738" width="80.28515625" style="155" customWidth="1"/>
    <col min="8739" max="8740" width="25" style="155" customWidth="1"/>
    <col min="8741" max="8741" width="19.855468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140625" style="155" customWidth="1"/>
    <col min="8987" max="8989" width="14.85546875" style="155" customWidth="1"/>
    <col min="8990" max="8990" width="17.28515625" style="155" customWidth="1"/>
    <col min="8991" max="8991" width="18.7109375" style="155" customWidth="1"/>
    <col min="8992" max="8992" width="42.7109375" style="155" customWidth="1"/>
    <col min="8993" max="8993" width="34.85546875" style="155" customWidth="1"/>
    <col min="8994" max="8994" width="80.28515625" style="155" customWidth="1"/>
    <col min="8995" max="8996" width="25" style="155" customWidth="1"/>
    <col min="8997" max="8997" width="19.855468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140625" style="155" customWidth="1"/>
    <col min="9243" max="9245" width="14.85546875" style="155" customWidth="1"/>
    <col min="9246" max="9246" width="17.28515625" style="155" customWidth="1"/>
    <col min="9247" max="9247" width="18.7109375" style="155" customWidth="1"/>
    <col min="9248" max="9248" width="42.7109375" style="155" customWidth="1"/>
    <col min="9249" max="9249" width="34.85546875" style="155" customWidth="1"/>
    <col min="9250" max="9250" width="80.28515625" style="155" customWidth="1"/>
    <col min="9251" max="9252" width="25" style="155" customWidth="1"/>
    <col min="9253" max="9253" width="19.855468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140625" style="155" customWidth="1"/>
    <col min="9499" max="9501" width="14.85546875" style="155" customWidth="1"/>
    <col min="9502" max="9502" width="17.28515625" style="155" customWidth="1"/>
    <col min="9503" max="9503" width="18.7109375" style="155" customWidth="1"/>
    <col min="9504" max="9504" width="42.7109375" style="155" customWidth="1"/>
    <col min="9505" max="9505" width="34.85546875" style="155" customWidth="1"/>
    <col min="9506" max="9506" width="80.28515625" style="155" customWidth="1"/>
    <col min="9507" max="9508" width="25" style="155" customWidth="1"/>
    <col min="9509" max="9509" width="19.855468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140625" style="155" customWidth="1"/>
    <col min="9755" max="9757" width="14.85546875" style="155" customWidth="1"/>
    <col min="9758" max="9758" width="17.28515625" style="155" customWidth="1"/>
    <col min="9759" max="9759" width="18.7109375" style="155" customWidth="1"/>
    <col min="9760" max="9760" width="42.7109375" style="155" customWidth="1"/>
    <col min="9761" max="9761" width="34.85546875" style="155" customWidth="1"/>
    <col min="9762" max="9762" width="80.28515625" style="155" customWidth="1"/>
    <col min="9763" max="9764" width="25" style="155" customWidth="1"/>
    <col min="9765" max="9765" width="19.855468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140625" style="155" customWidth="1"/>
    <col min="10011" max="10013" width="14.85546875" style="155" customWidth="1"/>
    <col min="10014" max="10014" width="17.28515625" style="155" customWidth="1"/>
    <col min="10015" max="10015" width="18.7109375" style="155" customWidth="1"/>
    <col min="10016" max="10016" width="42.7109375" style="155" customWidth="1"/>
    <col min="10017" max="10017" width="34.85546875" style="155" customWidth="1"/>
    <col min="10018" max="10018" width="80.28515625" style="155" customWidth="1"/>
    <col min="10019" max="10020" width="25" style="155" customWidth="1"/>
    <col min="10021" max="10021" width="19.855468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140625" style="155" customWidth="1"/>
    <col min="10267" max="10269" width="14.85546875" style="155" customWidth="1"/>
    <col min="10270" max="10270" width="17.28515625" style="155" customWidth="1"/>
    <col min="10271" max="10271" width="18.7109375" style="155" customWidth="1"/>
    <col min="10272" max="10272" width="42.7109375" style="155" customWidth="1"/>
    <col min="10273" max="10273" width="34.85546875" style="155" customWidth="1"/>
    <col min="10274" max="10274" width="80.28515625" style="155" customWidth="1"/>
    <col min="10275" max="10276" width="25" style="155" customWidth="1"/>
    <col min="10277" max="10277" width="19.855468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140625" style="155" customWidth="1"/>
    <col min="10523" max="10525" width="14.85546875" style="155" customWidth="1"/>
    <col min="10526" max="10526" width="17.28515625" style="155" customWidth="1"/>
    <col min="10527" max="10527" width="18.7109375" style="155" customWidth="1"/>
    <col min="10528" max="10528" width="42.7109375" style="155" customWidth="1"/>
    <col min="10529" max="10529" width="34.85546875" style="155" customWidth="1"/>
    <col min="10530" max="10530" width="80.28515625" style="155" customWidth="1"/>
    <col min="10531" max="10532" width="25" style="155" customWidth="1"/>
    <col min="10533" max="10533" width="19.855468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140625" style="155" customWidth="1"/>
    <col min="10779" max="10781" width="14.85546875" style="155" customWidth="1"/>
    <col min="10782" max="10782" width="17.28515625" style="155" customWidth="1"/>
    <col min="10783" max="10783" width="18.7109375" style="155" customWidth="1"/>
    <col min="10784" max="10784" width="42.7109375" style="155" customWidth="1"/>
    <col min="10785" max="10785" width="34.85546875" style="155" customWidth="1"/>
    <col min="10786" max="10786" width="80.28515625" style="155" customWidth="1"/>
    <col min="10787" max="10788" width="25" style="155" customWidth="1"/>
    <col min="10789" max="10789" width="19.855468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140625" style="155" customWidth="1"/>
    <col min="11035" max="11037" width="14.85546875" style="155" customWidth="1"/>
    <col min="11038" max="11038" width="17.28515625" style="155" customWidth="1"/>
    <col min="11039" max="11039" width="18.7109375" style="155" customWidth="1"/>
    <col min="11040" max="11040" width="42.7109375" style="155" customWidth="1"/>
    <col min="11041" max="11041" width="34.85546875" style="155" customWidth="1"/>
    <col min="11042" max="11042" width="80.28515625" style="155" customWidth="1"/>
    <col min="11043" max="11044" width="25" style="155" customWidth="1"/>
    <col min="11045" max="11045" width="19.855468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140625" style="155" customWidth="1"/>
    <col min="11291" max="11293" width="14.85546875" style="155" customWidth="1"/>
    <col min="11294" max="11294" width="17.28515625" style="155" customWidth="1"/>
    <col min="11295" max="11295" width="18.7109375" style="155" customWidth="1"/>
    <col min="11296" max="11296" width="42.7109375" style="155" customWidth="1"/>
    <col min="11297" max="11297" width="34.85546875" style="155" customWidth="1"/>
    <col min="11298" max="11298" width="80.28515625" style="155" customWidth="1"/>
    <col min="11299" max="11300" width="25" style="155" customWidth="1"/>
    <col min="11301" max="11301" width="19.855468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140625" style="155" customWidth="1"/>
    <col min="11547" max="11549" width="14.85546875" style="155" customWidth="1"/>
    <col min="11550" max="11550" width="17.28515625" style="155" customWidth="1"/>
    <col min="11551" max="11551" width="18.7109375" style="155" customWidth="1"/>
    <col min="11552" max="11552" width="42.7109375" style="155" customWidth="1"/>
    <col min="11553" max="11553" width="34.85546875" style="155" customWidth="1"/>
    <col min="11554" max="11554" width="80.28515625" style="155" customWidth="1"/>
    <col min="11555" max="11556" width="25" style="155" customWidth="1"/>
    <col min="11557" max="11557" width="19.855468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140625" style="155" customWidth="1"/>
    <col min="11803" max="11805" width="14.85546875" style="155" customWidth="1"/>
    <col min="11806" max="11806" width="17.28515625" style="155" customWidth="1"/>
    <col min="11807" max="11807" width="18.7109375" style="155" customWidth="1"/>
    <col min="11808" max="11808" width="42.7109375" style="155" customWidth="1"/>
    <col min="11809" max="11809" width="34.85546875" style="155" customWidth="1"/>
    <col min="11810" max="11810" width="80.28515625" style="155" customWidth="1"/>
    <col min="11811" max="11812" width="25" style="155" customWidth="1"/>
    <col min="11813" max="11813" width="19.855468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140625" style="155" customWidth="1"/>
    <col min="12059" max="12061" width="14.85546875" style="155" customWidth="1"/>
    <col min="12062" max="12062" width="17.28515625" style="155" customWidth="1"/>
    <col min="12063" max="12063" width="18.7109375" style="155" customWidth="1"/>
    <col min="12064" max="12064" width="42.7109375" style="155" customWidth="1"/>
    <col min="12065" max="12065" width="34.85546875" style="155" customWidth="1"/>
    <col min="12066" max="12066" width="80.28515625" style="155" customWidth="1"/>
    <col min="12067" max="12068" width="25" style="155" customWidth="1"/>
    <col min="12069" max="12069" width="19.855468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140625" style="155" customWidth="1"/>
    <col min="12315" max="12317" width="14.85546875" style="155" customWidth="1"/>
    <col min="12318" max="12318" width="17.28515625" style="155" customWidth="1"/>
    <col min="12319" max="12319" width="18.7109375" style="155" customWidth="1"/>
    <col min="12320" max="12320" width="42.7109375" style="155" customWidth="1"/>
    <col min="12321" max="12321" width="34.85546875" style="155" customWidth="1"/>
    <col min="12322" max="12322" width="80.28515625" style="155" customWidth="1"/>
    <col min="12323" max="12324" width="25" style="155" customWidth="1"/>
    <col min="12325" max="12325" width="19.855468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140625" style="155" customWidth="1"/>
    <col min="12571" max="12573" width="14.85546875" style="155" customWidth="1"/>
    <col min="12574" max="12574" width="17.28515625" style="155" customWidth="1"/>
    <col min="12575" max="12575" width="18.7109375" style="155" customWidth="1"/>
    <col min="12576" max="12576" width="42.7109375" style="155" customWidth="1"/>
    <col min="12577" max="12577" width="34.85546875" style="155" customWidth="1"/>
    <col min="12578" max="12578" width="80.28515625" style="155" customWidth="1"/>
    <col min="12579" max="12580" width="25" style="155" customWidth="1"/>
    <col min="12581" max="12581" width="19.855468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140625" style="155" customWidth="1"/>
    <col min="12827" max="12829" width="14.85546875" style="155" customWidth="1"/>
    <col min="12830" max="12830" width="17.28515625" style="155" customWidth="1"/>
    <col min="12831" max="12831" width="18.7109375" style="155" customWidth="1"/>
    <col min="12832" max="12832" width="42.7109375" style="155" customWidth="1"/>
    <col min="12833" max="12833" width="34.85546875" style="155" customWidth="1"/>
    <col min="12834" max="12834" width="80.28515625" style="155" customWidth="1"/>
    <col min="12835" max="12836" width="25" style="155" customWidth="1"/>
    <col min="12837" max="12837" width="19.855468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140625" style="155" customWidth="1"/>
    <col min="13083" max="13085" width="14.85546875" style="155" customWidth="1"/>
    <col min="13086" max="13086" width="17.28515625" style="155" customWidth="1"/>
    <col min="13087" max="13087" width="18.7109375" style="155" customWidth="1"/>
    <col min="13088" max="13088" width="42.7109375" style="155" customWidth="1"/>
    <col min="13089" max="13089" width="34.85546875" style="155" customWidth="1"/>
    <col min="13090" max="13090" width="80.28515625" style="155" customWidth="1"/>
    <col min="13091" max="13092" width="25" style="155" customWidth="1"/>
    <col min="13093" max="13093" width="19.855468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140625" style="155" customWidth="1"/>
    <col min="13339" max="13341" width="14.85546875" style="155" customWidth="1"/>
    <col min="13342" max="13342" width="17.28515625" style="155" customWidth="1"/>
    <col min="13343" max="13343" width="18.7109375" style="155" customWidth="1"/>
    <col min="13344" max="13344" width="42.7109375" style="155" customWidth="1"/>
    <col min="13345" max="13345" width="34.85546875" style="155" customWidth="1"/>
    <col min="13346" max="13346" width="80.28515625" style="155" customWidth="1"/>
    <col min="13347" max="13348" width="25" style="155" customWidth="1"/>
    <col min="13349" max="13349" width="19.855468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140625" style="155" customWidth="1"/>
    <col min="13595" max="13597" width="14.85546875" style="155" customWidth="1"/>
    <col min="13598" max="13598" width="17.28515625" style="155" customWidth="1"/>
    <col min="13599" max="13599" width="18.7109375" style="155" customWidth="1"/>
    <col min="13600" max="13600" width="42.7109375" style="155" customWidth="1"/>
    <col min="13601" max="13601" width="34.85546875" style="155" customWidth="1"/>
    <col min="13602" max="13602" width="80.28515625" style="155" customWidth="1"/>
    <col min="13603" max="13604" width="25" style="155" customWidth="1"/>
    <col min="13605" max="13605" width="19.855468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140625" style="155" customWidth="1"/>
    <col min="13851" max="13853" width="14.85546875" style="155" customWidth="1"/>
    <col min="13854" max="13854" width="17.28515625" style="155" customWidth="1"/>
    <col min="13855" max="13855" width="18.7109375" style="155" customWidth="1"/>
    <col min="13856" max="13856" width="42.7109375" style="155" customWidth="1"/>
    <col min="13857" max="13857" width="34.85546875" style="155" customWidth="1"/>
    <col min="13858" max="13858" width="80.28515625" style="155" customWidth="1"/>
    <col min="13859" max="13860" width="25" style="155" customWidth="1"/>
    <col min="13861" max="13861" width="19.855468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140625" style="155" customWidth="1"/>
    <col min="14107" max="14109" width="14.85546875" style="155" customWidth="1"/>
    <col min="14110" max="14110" width="17.28515625" style="155" customWidth="1"/>
    <col min="14111" max="14111" width="18.7109375" style="155" customWidth="1"/>
    <col min="14112" max="14112" width="42.7109375" style="155" customWidth="1"/>
    <col min="14113" max="14113" width="34.85546875" style="155" customWidth="1"/>
    <col min="14114" max="14114" width="80.28515625" style="155" customWidth="1"/>
    <col min="14115" max="14116" width="25" style="155" customWidth="1"/>
    <col min="14117" max="14117" width="19.855468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140625" style="155" customWidth="1"/>
    <col min="14363" max="14365" width="14.85546875" style="155" customWidth="1"/>
    <col min="14366" max="14366" width="17.28515625" style="155" customWidth="1"/>
    <col min="14367" max="14367" width="18.7109375" style="155" customWidth="1"/>
    <col min="14368" max="14368" width="42.7109375" style="155" customWidth="1"/>
    <col min="14369" max="14369" width="34.85546875" style="155" customWidth="1"/>
    <col min="14370" max="14370" width="80.28515625" style="155" customWidth="1"/>
    <col min="14371" max="14372" width="25" style="155" customWidth="1"/>
    <col min="14373" max="14373" width="19.855468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140625" style="155" customWidth="1"/>
    <col min="14619" max="14621" width="14.85546875" style="155" customWidth="1"/>
    <col min="14622" max="14622" width="17.28515625" style="155" customWidth="1"/>
    <col min="14623" max="14623" width="18.7109375" style="155" customWidth="1"/>
    <col min="14624" max="14624" width="42.7109375" style="155" customWidth="1"/>
    <col min="14625" max="14625" width="34.85546875" style="155" customWidth="1"/>
    <col min="14626" max="14626" width="80.28515625" style="155" customWidth="1"/>
    <col min="14627" max="14628" width="25" style="155" customWidth="1"/>
    <col min="14629" max="14629" width="19.855468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140625" style="155" customWidth="1"/>
    <col min="14875" max="14877" width="14.85546875" style="155" customWidth="1"/>
    <col min="14878" max="14878" width="17.28515625" style="155" customWidth="1"/>
    <col min="14879" max="14879" width="18.7109375" style="155" customWidth="1"/>
    <col min="14880" max="14880" width="42.7109375" style="155" customWidth="1"/>
    <col min="14881" max="14881" width="34.85546875" style="155" customWidth="1"/>
    <col min="14882" max="14882" width="80.28515625" style="155" customWidth="1"/>
    <col min="14883" max="14884" width="25" style="155" customWidth="1"/>
    <col min="14885" max="14885" width="19.855468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140625" style="155" customWidth="1"/>
    <col min="15131" max="15133" width="14.85546875" style="155" customWidth="1"/>
    <col min="15134" max="15134" width="17.28515625" style="155" customWidth="1"/>
    <col min="15135" max="15135" width="18.7109375" style="155" customWidth="1"/>
    <col min="15136" max="15136" width="42.7109375" style="155" customWidth="1"/>
    <col min="15137" max="15137" width="34.85546875" style="155" customWidth="1"/>
    <col min="15138" max="15138" width="80.28515625" style="155" customWidth="1"/>
    <col min="15139" max="15140" width="25" style="155" customWidth="1"/>
    <col min="15141" max="15141" width="19.855468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140625" style="155" customWidth="1"/>
    <col min="15387" max="15389" width="14.85546875" style="155" customWidth="1"/>
    <col min="15390" max="15390" width="17.28515625" style="155" customWidth="1"/>
    <col min="15391" max="15391" width="18.7109375" style="155" customWidth="1"/>
    <col min="15392" max="15392" width="42.7109375" style="155" customWidth="1"/>
    <col min="15393" max="15393" width="34.85546875" style="155" customWidth="1"/>
    <col min="15394" max="15394" width="80.28515625" style="155" customWidth="1"/>
    <col min="15395" max="15396" width="25" style="155" customWidth="1"/>
    <col min="15397" max="15397" width="19.855468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140625" style="155" customWidth="1"/>
    <col min="15643" max="15645" width="14.85546875" style="155" customWidth="1"/>
    <col min="15646" max="15646" width="17.28515625" style="155" customWidth="1"/>
    <col min="15647" max="15647" width="18.7109375" style="155" customWidth="1"/>
    <col min="15648" max="15648" width="42.7109375" style="155" customWidth="1"/>
    <col min="15649" max="15649" width="34.85546875" style="155" customWidth="1"/>
    <col min="15650" max="15650" width="80.28515625" style="155" customWidth="1"/>
    <col min="15651" max="15652" width="25" style="155" customWidth="1"/>
    <col min="15653" max="15653" width="19.855468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140625" style="155" customWidth="1"/>
    <col min="15899" max="15901" width="14.85546875" style="155" customWidth="1"/>
    <col min="15902" max="15902" width="17.28515625" style="155" customWidth="1"/>
    <col min="15903" max="15903" width="18.7109375" style="155" customWidth="1"/>
    <col min="15904" max="15904" width="42.7109375" style="155" customWidth="1"/>
    <col min="15905" max="15905" width="34.85546875" style="155" customWidth="1"/>
    <col min="15906" max="15906" width="80.28515625" style="155" customWidth="1"/>
    <col min="15907" max="15908" width="25" style="155" customWidth="1"/>
    <col min="15909" max="15909" width="19.855468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140625" style="155" customWidth="1"/>
    <col min="16155" max="16157" width="14.85546875" style="155" customWidth="1"/>
    <col min="16158" max="16158" width="17.28515625" style="155" customWidth="1"/>
    <col min="16159" max="16159" width="18.7109375" style="155" customWidth="1"/>
    <col min="16160" max="16160" width="42.7109375" style="155" customWidth="1"/>
    <col min="16161" max="16161" width="34.85546875" style="155" customWidth="1"/>
    <col min="16162" max="16162" width="80.28515625" style="155" customWidth="1"/>
    <col min="16163" max="16164" width="25" style="155" customWidth="1"/>
    <col min="16165" max="16165" width="19.85546875" style="155" customWidth="1"/>
    <col min="16166" max="16166" width="9.28515625" style="155" customWidth="1"/>
    <col min="16167" max="16384" width="9.28515625" style="155"/>
  </cols>
  <sheetData>
    <row r="1" spans="1:41" ht="69.95" customHeight="1" thickBot="1" x14ac:dyDescent="0.25">
      <c r="A1" s="195"/>
      <c r="D1" s="374"/>
      <c r="E1" s="528" t="s">
        <v>569</v>
      </c>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8"/>
      <c r="AF1" s="373" t="s">
        <v>570</v>
      </c>
      <c r="AG1" s="156"/>
      <c r="AK1" s="156"/>
    </row>
    <row r="2" spans="1:41" s="166" customFormat="1" ht="54.4" customHeight="1" thickBot="1" x14ac:dyDescent="0.25">
      <c r="A2" s="193" t="s">
        <v>500</v>
      </c>
      <c r="B2" s="193" t="s">
        <v>500</v>
      </c>
      <c r="C2" s="193" t="s">
        <v>500</v>
      </c>
      <c r="D2" s="193" t="s">
        <v>571</v>
      </c>
      <c r="E2" s="193" t="s">
        <v>571</v>
      </c>
      <c r="F2" s="294" t="s">
        <v>577</v>
      </c>
      <c r="G2" s="530">
        <v>43599</v>
      </c>
      <c r="H2" s="531"/>
      <c r="I2" s="531"/>
      <c r="J2" s="531"/>
      <c r="K2" s="531"/>
      <c r="L2" s="532"/>
      <c r="M2" s="530">
        <f>G2+1</f>
        <v>43600</v>
      </c>
      <c r="N2" s="531"/>
      <c r="O2" s="531"/>
      <c r="P2" s="531"/>
      <c r="Q2" s="531"/>
      <c r="R2" s="285"/>
      <c r="S2" s="530">
        <f>M2+1</f>
        <v>43601</v>
      </c>
      <c r="T2" s="531"/>
      <c r="U2" s="531"/>
      <c r="V2" s="531"/>
      <c r="W2" s="531"/>
      <c r="X2" s="285"/>
      <c r="Y2" s="530">
        <f>S2+1</f>
        <v>43602</v>
      </c>
      <c r="Z2" s="531"/>
      <c r="AA2" s="531"/>
      <c r="AB2" s="531"/>
      <c r="AC2" s="531"/>
      <c r="AD2" s="285"/>
      <c r="AE2" s="295">
        <f>Y2+1</f>
        <v>43603</v>
      </c>
      <c r="AG2" s="166" t="s">
        <v>501</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402</v>
      </c>
      <c r="AG3" s="167" t="s">
        <v>423</v>
      </c>
      <c r="AH3" s="167" t="s">
        <v>419</v>
      </c>
      <c r="AI3" s="167" t="s">
        <v>418</v>
      </c>
      <c r="AJ3" s="167" t="s">
        <v>405</v>
      </c>
      <c r="AK3" s="167" t="s">
        <v>406</v>
      </c>
    </row>
    <row r="4" spans="1:41" s="167" customFormat="1" ht="69" customHeight="1" thickBot="1" x14ac:dyDescent="0.25">
      <c r="A4" s="202" t="s">
        <v>391</v>
      </c>
      <c r="B4" s="203" t="s">
        <v>502</v>
      </c>
      <c r="C4" s="203" t="s">
        <v>391</v>
      </c>
      <c r="D4" s="204" t="s">
        <v>503</v>
      </c>
      <c r="E4" s="205" t="s">
        <v>395</v>
      </c>
      <c r="F4" s="206" t="s">
        <v>449</v>
      </c>
      <c r="G4" s="207" t="s">
        <v>344</v>
      </c>
      <c r="H4" s="198" t="s">
        <v>345</v>
      </c>
      <c r="I4" s="198" t="s">
        <v>346</v>
      </c>
      <c r="J4" s="198" t="s">
        <v>359</v>
      </c>
      <c r="K4" s="198" t="s">
        <v>360</v>
      </c>
      <c r="L4" s="208" t="s">
        <v>450</v>
      </c>
      <c r="M4" s="207" t="s">
        <v>347</v>
      </c>
      <c r="N4" s="198" t="s">
        <v>348</v>
      </c>
      <c r="O4" s="198" t="s">
        <v>349</v>
      </c>
      <c r="P4" s="198" t="s">
        <v>350</v>
      </c>
      <c r="Q4" s="198" t="s">
        <v>361</v>
      </c>
      <c r="R4" s="208" t="s">
        <v>451</v>
      </c>
      <c r="S4" s="207" t="s">
        <v>351</v>
      </c>
      <c r="T4" s="198" t="s">
        <v>352</v>
      </c>
      <c r="U4" s="198" t="s">
        <v>353</v>
      </c>
      <c r="V4" s="198" t="s">
        <v>452</v>
      </c>
      <c r="W4" s="198" t="s">
        <v>453</v>
      </c>
      <c r="X4" s="208" t="s">
        <v>454</v>
      </c>
      <c r="Y4" s="207" t="s">
        <v>354</v>
      </c>
      <c r="Z4" s="198" t="s">
        <v>355</v>
      </c>
      <c r="AA4" s="198" t="s">
        <v>356</v>
      </c>
      <c r="AB4" s="198" t="s">
        <v>357</v>
      </c>
      <c r="AC4" s="198" t="s">
        <v>455</v>
      </c>
      <c r="AD4" s="208" t="s">
        <v>456</v>
      </c>
      <c r="AE4" s="201" t="s">
        <v>358</v>
      </c>
      <c r="AF4" s="167" t="s">
        <v>402</v>
      </c>
      <c r="AG4" s="167" t="s">
        <v>423</v>
      </c>
      <c r="AH4" s="167" t="s">
        <v>419</v>
      </c>
      <c r="AI4" s="167" t="s">
        <v>418</v>
      </c>
      <c r="AJ4" s="167" t="s">
        <v>405</v>
      </c>
      <c r="AK4" s="167" t="s">
        <v>406</v>
      </c>
      <c r="AM4" s="167" t="s">
        <v>511</v>
      </c>
      <c r="AN4" s="167" t="s">
        <v>512</v>
      </c>
      <c r="AO4" s="167" t="s">
        <v>513</v>
      </c>
    </row>
    <row r="5" spans="1:41" ht="41.25" customHeight="1" x14ac:dyDescent="0.2">
      <c r="A5" s="209" t="str">
        <f t="shared" ref="A5:A12" si="0">CONCATENATE(TEXT($D5-TIME(1,0,0)+1,"h:mm;@"),"-",TEXT($D5-TIME(1,0,0)+1+TIME(0,AL5,0),"h:mm;@"))</f>
        <v>11:00-11:30</v>
      </c>
      <c r="B5" s="209" t="str">
        <f t="shared" ref="B5:B12" si="1">CONCATENATE(TEXT(IF($D5-$D$36&gt;=0,$D5-$D$36,$D5-$D$36+24),"h:mm;@"),"-",TEXT(IF($D5-$D$36&gt;=0,$D5-$D$36,$D5-$D$36+24)+TIME(0,AL5,0),"h:mm;@"))</f>
        <v>18:00-18:30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26"/>
      <c r="M5" s="450"/>
      <c r="N5" s="218"/>
      <c r="O5" s="218"/>
      <c r="P5" s="218"/>
      <c r="Q5" s="451" t="s">
        <v>404</v>
      </c>
      <c r="R5" s="326"/>
      <c r="S5" s="213"/>
      <c r="T5" s="213"/>
      <c r="U5" s="213"/>
      <c r="V5" s="213"/>
      <c r="W5" s="213"/>
      <c r="X5" s="213"/>
      <c r="Y5" s="216"/>
      <c r="Z5" s="217"/>
      <c r="AA5" s="217"/>
      <c r="AB5" s="218"/>
      <c r="AC5" s="217"/>
      <c r="AD5" s="219"/>
      <c r="AE5" s="170"/>
      <c r="AF5" s="189"/>
      <c r="AG5" s="376">
        <v>4</v>
      </c>
      <c r="AH5" s="377">
        <f>5+AO5</f>
        <v>5</v>
      </c>
      <c r="AI5" s="377">
        <v>0</v>
      </c>
      <c r="AJ5" s="378">
        <f>TIME(4,0,0)</f>
        <v>0.16666666666666666</v>
      </c>
      <c r="AK5" s="296" t="s">
        <v>395</v>
      </c>
      <c r="AL5" s="167">
        <v>30</v>
      </c>
      <c r="AM5" s="382">
        <f t="shared" ref="AM5:AM7" si="4">DATE(YEAR($G$2),3,14)-(WEEKDAY(DATE(YEAR($G$2),3,14))-1)</f>
        <v>43535</v>
      </c>
      <c r="AN5" s="382">
        <f t="shared" ref="AN5:AN7" si="5">DATE(YEAR($G$2),11,7)-(WEEKDAY(DATE(YEAR($G$2),11,7))-1)</f>
        <v>43773</v>
      </c>
      <c r="AO5" s="167">
        <f>IF($G$2 &gt;AM5&amp;$G$2&lt;AN5,-1,0)</f>
        <v>0</v>
      </c>
    </row>
    <row r="6" spans="1:41" ht="41.25" customHeight="1" thickBot="1" x14ac:dyDescent="0.25">
      <c r="A6" s="181" t="str">
        <f t="shared" si="0"/>
        <v>11:30-12:00</v>
      </c>
      <c r="B6" s="181" t="str">
        <f t="shared" si="1"/>
        <v>18:30-19:00</v>
      </c>
      <c r="C6" s="209" t="str">
        <f t="shared" si="2"/>
        <v>12:30-13:00</v>
      </c>
      <c r="D6" s="179">
        <f t="shared" ref="D6:D33" si="6">D5+TIME(0,30,0)</f>
        <v>0.52083333333333337</v>
      </c>
      <c r="E6" s="220" t="str">
        <f t="shared" si="3"/>
        <v>7:30-8:00</v>
      </c>
      <c r="F6" s="211"/>
      <c r="G6" s="212"/>
      <c r="H6" s="213"/>
      <c r="I6" s="213"/>
      <c r="J6" s="213"/>
      <c r="K6" s="213"/>
      <c r="L6" s="214"/>
      <c r="M6" s="452"/>
      <c r="N6" s="215"/>
      <c r="O6" s="215"/>
      <c r="P6" s="215"/>
      <c r="Q6" s="453"/>
      <c r="R6" s="223"/>
      <c r="S6" s="213"/>
      <c r="T6" s="213"/>
      <c r="U6" s="213"/>
      <c r="V6" s="213"/>
      <c r="W6" s="213"/>
      <c r="X6" s="213"/>
      <c r="Y6" s="221"/>
      <c r="Z6" s="222"/>
      <c r="AA6" s="222"/>
      <c r="AB6" s="222"/>
      <c r="AC6" s="222"/>
      <c r="AD6" s="223"/>
      <c r="AE6" s="170"/>
      <c r="AF6" s="189"/>
      <c r="AG6" s="376">
        <v>5</v>
      </c>
      <c r="AH6" s="377">
        <f>6+AO6</f>
        <v>6</v>
      </c>
      <c r="AI6" s="377">
        <v>0</v>
      </c>
      <c r="AJ6" s="378">
        <f>TIME(5,0,0)</f>
        <v>0.20833333333333334</v>
      </c>
      <c r="AK6" s="296" t="s">
        <v>407</v>
      </c>
      <c r="AL6" s="167">
        <v>30</v>
      </c>
      <c r="AM6" s="382">
        <f t="shared" si="4"/>
        <v>43535</v>
      </c>
      <c r="AN6" s="382">
        <f t="shared" si="5"/>
        <v>43773</v>
      </c>
      <c r="AO6" s="167">
        <f>IF($G$2 &gt;AM6&amp;$G$2&lt;AN6,-1,0)</f>
        <v>0</v>
      </c>
    </row>
    <row r="7" spans="1:41" ht="41.25" customHeight="1" x14ac:dyDescent="0.2">
      <c r="A7" s="181" t="str">
        <f t="shared" si="0"/>
        <v>12:00-12:30</v>
      </c>
      <c r="B7" s="181" t="str">
        <f t="shared" si="1"/>
        <v>19:00-19:30</v>
      </c>
      <c r="C7" s="209" t="str">
        <f t="shared" si="2"/>
        <v>13:00-13:30</v>
      </c>
      <c r="D7" s="179">
        <f t="shared" si="6"/>
        <v>0.54166666666666674</v>
      </c>
      <c r="E7" s="220" t="str">
        <f t="shared" si="3"/>
        <v>8:00-8:30</v>
      </c>
      <c r="F7" s="211"/>
      <c r="G7" s="454"/>
      <c r="H7" s="455" t="s">
        <v>572</v>
      </c>
      <c r="I7" s="456"/>
      <c r="J7" s="456"/>
      <c r="K7" s="457"/>
      <c r="L7" s="217"/>
      <c r="M7" s="327" t="s">
        <v>421</v>
      </c>
      <c r="N7" s="406" t="s">
        <v>341</v>
      </c>
      <c r="O7" s="458" t="s">
        <v>457</v>
      </c>
      <c r="P7" s="217"/>
      <c r="Q7" s="258"/>
      <c r="R7" s="262"/>
      <c r="S7" s="341" t="s">
        <v>485</v>
      </c>
      <c r="T7" s="406" t="s">
        <v>341</v>
      </c>
      <c r="U7" s="218"/>
      <c r="V7" s="383" t="s">
        <v>364</v>
      </c>
      <c r="W7" s="258"/>
      <c r="X7" s="219"/>
      <c r="Y7" s="224" t="s">
        <v>334</v>
      </c>
      <c r="Z7" s="409" t="s">
        <v>341</v>
      </c>
      <c r="AA7" s="407" t="s">
        <v>466</v>
      </c>
      <c r="AB7" s="383" t="s">
        <v>364</v>
      </c>
      <c r="AC7" s="408" t="s">
        <v>403</v>
      </c>
      <c r="AD7" s="410">
        <v>18</v>
      </c>
      <c r="AE7" s="328"/>
      <c r="AF7" s="189"/>
      <c r="AG7" s="376">
        <v>6</v>
      </c>
      <c r="AH7" s="377">
        <f>7+AO7</f>
        <v>7</v>
      </c>
      <c r="AI7" s="377">
        <v>0</v>
      </c>
      <c r="AJ7" s="378">
        <f>TIME(6,0,0)</f>
        <v>0.25</v>
      </c>
      <c r="AK7" s="296" t="s">
        <v>408</v>
      </c>
      <c r="AL7" s="167">
        <v>30</v>
      </c>
      <c r="AM7" s="382">
        <f t="shared" si="4"/>
        <v>43535</v>
      </c>
      <c r="AN7" s="382">
        <f t="shared" si="5"/>
        <v>43773</v>
      </c>
      <c r="AO7" s="167">
        <f t="shared" ref="AO7:AO11" si="7">IF($G$2 &gt;AM7&amp;$G$2&lt;AN7,-1,0)</f>
        <v>0</v>
      </c>
    </row>
    <row r="8" spans="1:41" ht="41.25" customHeight="1" x14ac:dyDescent="0.2">
      <c r="A8" s="181" t="str">
        <f t="shared" si="0"/>
        <v>12:30-13:00</v>
      </c>
      <c r="B8" s="181" t="str">
        <f t="shared" si="1"/>
        <v>19:30-20:00</v>
      </c>
      <c r="C8" s="209" t="str">
        <f t="shared" si="2"/>
        <v>13:30-14:00</v>
      </c>
      <c r="D8" s="179">
        <f t="shared" si="6"/>
        <v>0.56250000000000011</v>
      </c>
      <c r="E8" s="220" t="str">
        <f t="shared" si="3"/>
        <v>8:30-9:00</v>
      </c>
      <c r="F8" s="311"/>
      <c r="G8" s="459"/>
      <c r="H8" s="460"/>
      <c r="I8" s="461" t="s">
        <v>573</v>
      </c>
      <c r="J8" s="460"/>
      <c r="K8" s="462"/>
      <c r="L8" s="215"/>
      <c r="M8" s="329"/>
      <c r="N8" s="229"/>
      <c r="O8" s="227" t="s">
        <v>459</v>
      </c>
      <c r="P8" s="215"/>
      <c r="Q8" s="262"/>
      <c r="R8" s="230"/>
      <c r="S8" s="346" t="s">
        <v>486</v>
      </c>
      <c r="T8" s="229"/>
      <c r="U8" s="213"/>
      <c r="V8" s="228"/>
      <c r="W8" s="262"/>
      <c r="X8" s="230"/>
      <c r="Y8" s="226" t="s">
        <v>434</v>
      </c>
      <c r="Z8" s="229"/>
      <c r="AA8" s="330" t="s">
        <v>461</v>
      </c>
      <c r="AB8" s="228"/>
      <c r="AC8" s="331"/>
      <c r="AD8" s="411" t="s">
        <v>462</v>
      </c>
      <c r="AE8" s="332">
        <v>802.11</v>
      </c>
      <c r="AF8" s="189"/>
      <c r="AG8" s="376">
        <v>7</v>
      </c>
      <c r="AH8" s="377">
        <f>8+AO8</f>
        <v>8</v>
      </c>
      <c r="AI8" s="377">
        <v>0</v>
      </c>
      <c r="AJ8" s="378">
        <f>TIME(7,0,0)</f>
        <v>0.29166666666666669</v>
      </c>
      <c r="AK8" s="296" t="s">
        <v>409</v>
      </c>
      <c r="AL8" s="167">
        <v>30</v>
      </c>
      <c r="AM8" s="382">
        <f>DATE(YEAR($G$2),3,14)-(WEEKDAY(DATE(YEAR($G$2),3,14))-1)</f>
        <v>43535</v>
      </c>
      <c r="AN8" s="382">
        <f>DATE(YEAR($G$2),11,7)-(WEEKDAY(DATE(YEAR($G$2),11,7))-1)</f>
        <v>43773</v>
      </c>
      <c r="AO8" s="167">
        <f t="shared" si="7"/>
        <v>0</v>
      </c>
    </row>
    <row r="9" spans="1:41" ht="37.5" customHeight="1" x14ac:dyDescent="0.2">
      <c r="A9" s="181" t="str">
        <f t="shared" si="0"/>
        <v>13:00-13:30</v>
      </c>
      <c r="B9" s="181" t="str">
        <f t="shared" si="1"/>
        <v>20:00-20:30</v>
      </c>
      <c r="C9" s="209" t="str">
        <f t="shared" si="2"/>
        <v>14:00-14:30</v>
      </c>
      <c r="D9" s="179">
        <f t="shared" si="6"/>
        <v>0.58333333333333348</v>
      </c>
      <c r="E9" s="220" t="str">
        <f t="shared" si="3"/>
        <v>9:00-9:30</v>
      </c>
      <c r="F9" s="211"/>
      <c r="G9" s="463"/>
      <c r="H9" s="464" t="s">
        <v>574</v>
      </c>
      <c r="I9" s="464"/>
      <c r="J9" s="464"/>
      <c r="K9" s="465"/>
      <c r="L9" s="215"/>
      <c r="M9" s="329"/>
      <c r="N9" s="229"/>
      <c r="O9" s="227"/>
      <c r="P9" s="215"/>
      <c r="Q9" s="262"/>
      <c r="R9" s="230"/>
      <c r="S9" s="299"/>
      <c r="T9" s="229"/>
      <c r="U9" s="213"/>
      <c r="V9" s="228"/>
      <c r="W9" s="262"/>
      <c r="X9" s="230"/>
      <c r="Y9" s="234"/>
      <c r="Z9" s="229"/>
      <c r="AA9" s="330"/>
      <c r="AB9" s="233"/>
      <c r="AC9" s="331"/>
      <c r="AD9" s="333"/>
      <c r="AE9" s="334" t="s">
        <v>464</v>
      </c>
      <c r="AF9" s="189"/>
      <c r="AG9" s="376">
        <v>22</v>
      </c>
      <c r="AH9" s="379">
        <f>23+AO9</f>
        <v>23</v>
      </c>
      <c r="AI9" s="377">
        <v>0</v>
      </c>
      <c r="AJ9" s="378">
        <f>TIME(24-2,0,0)</f>
        <v>0.91666666666666663</v>
      </c>
      <c r="AK9" s="296" t="s">
        <v>410</v>
      </c>
      <c r="AL9" s="167">
        <v>30</v>
      </c>
      <c r="AM9" s="382">
        <f>DATE(YEAR($G$2),3,31)-(WEEKDAY(DATE(YEAR($G$2),3,31))-1)</f>
        <v>43549</v>
      </c>
      <c r="AN9" s="382">
        <f>DATE(YEAR($G$2),10,30)-(WEEKDAY(DATE(YEAR($G$2),10,30))-1)</f>
        <v>43766</v>
      </c>
      <c r="AO9" s="167">
        <f t="shared" si="7"/>
        <v>0</v>
      </c>
    </row>
    <row r="10" spans="1:41" ht="37.5" customHeight="1" thickBot="1" x14ac:dyDescent="0.25">
      <c r="A10" s="181" t="str">
        <f t="shared" si="0"/>
        <v>13:30-14:00</v>
      </c>
      <c r="B10" s="181" t="str">
        <f t="shared" si="1"/>
        <v>20:30-21:00</v>
      </c>
      <c r="C10" s="209" t="str">
        <f t="shared" si="2"/>
        <v>14:30-15:00</v>
      </c>
      <c r="D10" s="179">
        <f t="shared" si="6"/>
        <v>0.60416666666666685</v>
      </c>
      <c r="E10" s="220" t="str">
        <f t="shared" si="3"/>
        <v>9:30-10:00</v>
      </c>
      <c r="F10" s="211"/>
      <c r="G10" s="466"/>
      <c r="H10" s="467"/>
      <c r="I10" s="467" t="s">
        <v>575</v>
      </c>
      <c r="J10" s="467"/>
      <c r="K10" s="468"/>
      <c r="L10" s="222"/>
      <c r="M10" s="335"/>
      <c r="N10" s="336"/>
      <c r="O10" s="237"/>
      <c r="P10" s="222"/>
      <c r="Q10" s="264"/>
      <c r="R10" s="240"/>
      <c r="S10" s="352"/>
      <c r="T10" s="336"/>
      <c r="U10" s="469"/>
      <c r="V10" s="241"/>
      <c r="W10" s="264"/>
      <c r="X10" s="240"/>
      <c r="Y10" s="236"/>
      <c r="Z10" s="238"/>
      <c r="AA10" s="246"/>
      <c r="AB10" s="338"/>
      <c r="AC10" s="337"/>
      <c r="AD10" s="339"/>
      <c r="AE10" s="334" t="s">
        <v>463</v>
      </c>
      <c r="AF10" s="189"/>
      <c r="AG10" s="376">
        <v>23</v>
      </c>
      <c r="AH10" s="379">
        <f>24+AO10</f>
        <v>24</v>
      </c>
      <c r="AI10" s="377">
        <v>0</v>
      </c>
      <c r="AJ10" s="378">
        <f>TIME(24-1,0,0)</f>
        <v>0.95833333333333337</v>
      </c>
      <c r="AK10" s="296" t="s">
        <v>411</v>
      </c>
      <c r="AL10" s="167">
        <v>30</v>
      </c>
      <c r="AM10" s="382">
        <f>DATE(YEAR($G$2),3,31)-(WEEKDAY(DATE(YEAR($G$2),3,31))-1)</f>
        <v>43549</v>
      </c>
      <c r="AN10" s="382">
        <f>DATE(YEAR($G$2),10,30)-(WEEKDAY(DATE(YEAR($G$2),10,30))-1)</f>
        <v>43766</v>
      </c>
      <c r="AO10" s="167">
        <f t="shared" si="7"/>
        <v>0</v>
      </c>
    </row>
    <row r="11" spans="1:41" ht="37.5" customHeight="1" thickBot="1" x14ac:dyDescent="0.25">
      <c r="A11" s="181" t="str">
        <f t="shared" si="0"/>
        <v>14:00-14:30</v>
      </c>
      <c r="B11" s="181" t="str">
        <f t="shared" si="1"/>
        <v>21:00-21:30</v>
      </c>
      <c r="C11" s="209" t="str">
        <f t="shared" si="2"/>
        <v>15:00-15:30</v>
      </c>
      <c r="D11" s="179">
        <f t="shared" si="6"/>
        <v>0.62500000000000022</v>
      </c>
      <c r="E11" s="220" t="str">
        <f t="shared" si="3"/>
        <v>10:00-10:30</v>
      </c>
      <c r="F11" s="211"/>
      <c r="G11" s="251" t="s">
        <v>332</v>
      </c>
      <c r="H11" s="252" t="s">
        <v>332</v>
      </c>
      <c r="I11" s="252" t="s">
        <v>332</v>
      </c>
      <c r="J11" s="252" t="s">
        <v>332</v>
      </c>
      <c r="K11" s="252" t="s">
        <v>332</v>
      </c>
      <c r="L11" s="245" t="s">
        <v>332</v>
      </c>
      <c r="M11" s="273" t="s">
        <v>332</v>
      </c>
      <c r="N11" s="250" t="s">
        <v>332</v>
      </c>
      <c r="O11" s="250" t="s">
        <v>332</v>
      </c>
      <c r="P11" s="250" t="s">
        <v>332</v>
      </c>
      <c r="Q11" s="250" t="s">
        <v>332</v>
      </c>
      <c r="R11" s="491" t="s">
        <v>332</v>
      </c>
      <c r="S11" s="243" t="s">
        <v>332</v>
      </c>
      <c r="T11" s="244" t="s">
        <v>332</v>
      </c>
      <c r="U11" s="244" t="s">
        <v>332</v>
      </c>
      <c r="V11" s="244" t="s">
        <v>332</v>
      </c>
      <c r="W11" s="244" t="s">
        <v>332</v>
      </c>
      <c r="X11" s="491" t="s">
        <v>332</v>
      </c>
      <c r="Y11" s="251" t="s">
        <v>332</v>
      </c>
      <c r="Z11" s="252" t="s">
        <v>332</v>
      </c>
      <c r="AA11" s="252" t="s">
        <v>332</v>
      </c>
      <c r="AB11" s="252" t="s">
        <v>332</v>
      </c>
      <c r="AC11" s="252" t="s">
        <v>332</v>
      </c>
      <c r="AD11" s="245" t="s">
        <v>332</v>
      </c>
      <c r="AE11" s="332"/>
      <c r="AF11" s="189"/>
      <c r="AG11" s="376">
        <v>21</v>
      </c>
      <c r="AH11" s="379">
        <f>22+AO11</f>
        <v>22</v>
      </c>
      <c r="AI11" s="377">
        <v>0</v>
      </c>
      <c r="AJ11" s="378">
        <f>TIME(24-3,0,0)</f>
        <v>0.875</v>
      </c>
      <c r="AK11" s="296" t="s">
        <v>412</v>
      </c>
      <c r="AL11" s="167">
        <v>30</v>
      </c>
      <c r="AM11" s="382">
        <f>DATE(YEAR($G$2),3,31)-(WEEKDAY(DATE(YEAR($G$2),3,31))-1)-2</f>
        <v>43547</v>
      </c>
      <c r="AN11" s="382">
        <f>DATE(YEAR($G$2),10,30)-(WEEKDAY(DATE(YEAR($G$2),10,30))-1)</f>
        <v>43766</v>
      </c>
      <c r="AO11" s="167">
        <f t="shared" si="7"/>
        <v>0</v>
      </c>
    </row>
    <row r="12" spans="1:41" ht="37.5" customHeight="1" x14ac:dyDescent="0.2">
      <c r="A12" s="181" t="str">
        <f t="shared" si="0"/>
        <v>14:30-15:00</v>
      </c>
      <c r="B12" s="181" t="str">
        <f t="shared" si="1"/>
        <v>21:30-22:00</v>
      </c>
      <c r="C12" s="209" t="str">
        <f t="shared" si="2"/>
        <v>15:30-16:00</v>
      </c>
      <c r="D12" s="179">
        <f t="shared" si="6"/>
        <v>0.64583333333333359</v>
      </c>
      <c r="E12" s="220" t="str">
        <f t="shared" si="3"/>
        <v>10:30-11:00</v>
      </c>
      <c r="F12" s="211"/>
      <c r="G12" s="385" t="s">
        <v>457</v>
      </c>
      <c r="H12" s="409" t="s">
        <v>341</v>
      </c>
      <c r="I12" s="470" t="s">
        <v>466</v>
      </c>
      <c r="J12" s="340" t="s">
        <v>364</v>
      </c>
      <c r="K12" s="471" t="s">
        <v>458</v>
      </c>
      <c r="L12" s="217"/>
      <c r="M12" s="224" t="s">
        <v>457</v>
      </c>
      <c r="N12" s="225" t="s">
        <v>457</v>
      </c>
      <c r="O12" s="412" t="s">
        <v>465</v>
      </c>
      <c r="P12" s="342" t="s">
        <v>321</v>
      </c>
      <c r="Q12" s="416" t="s">
        <v>333</v>
      </c>
      <c r="R12" s="410">
        <v>18</v>
      </c>
      <c r="S12" s="385" t="s">
        <v>457</v>
      </c>
      <c r="T12" s="406" t="s">
        <v>341</v>
      </c>
      <c r="U12" s="407" t="s">
        <v>466</v>
      </c>
      <c r="V12" s="386" t="s">
        <v>458</v>
      </c>
      <c r="W12" s="492" t="s">
        <v>366</v>
      </c>
      <c r="X12" s="442"/>
      <c r="Y12" s="341" t="s">
        <v>485</v>
      </c>
      <c r="Z12" s="409" t="s">
        <v>341</v>
      </c>
      <c r="AA12" s="217"/>
      <c r="AB12" s="217"/>
      <c r="AC12" s="219"/>
      <c r="AD12" s="219">
        <v>802</v>
      </c>
      <c r="AE12" s="298"/>
      <c r="AF12" s="189"/>
      <c r="AG12" s="376">
        <v>18</v>
      </c>
      <c r="AH12" s="379">
        <v>18</v>
      </c>
      <c r="AI12" s="377">
        <v>30</v>
      </c>
      <c r="AJ12" s="378">
        <f>TIME(24-6,30,0)</f>
        <v>0.77083333333333337</v>
      </c>
      <c r="AK12" s="296" t="s">
        <v>413</v>
      </c>
      <c r="AL12" s="167">
        <v>30</v>
      </c>
    </row>
    <row r="13" spans="1:41" ht="45" customHeight="1" x14ac:dyDescent="0.2">
      <c r="A13" s="181" t="str">
        <f t="shared" ref="A13:A19" si="8">CONCATENATE(TEXT($D13-TIME(1,0,0)+1,"h:mm;@"),"-",TEXT($D13-TIME(1,0,0)+1+TIME(0,AL14,0),"h:mm;@"))</f>
        <v>15:00-15:30</v>
      </c>
      <c r="B13" s="181" t="str">
        <f t="shared" ref="B13:B19" si="9">CONCATENATE(TEXT(IF($D13-$D$36&gt;=0,$D13-$D$36,$D13-$D$36+24),"h:mm;@"),"-",TEXT(IF($D13-$D$36&gt;=0,$D13-$D$36,$D13-$D$36+24)+TIME(0,AL14,0),"h:mm;@"))</f>
        <v>22:00-22:30</v>
      </c>
      <c r="C13" s="209" t="str">
        <f t="shared" ref="C13:C19" si="10">CONCATENATE(TEXT($D13-TIME(0,0,0)+1,"h:mm;@"),"-",TEXT($D13-TIME(0,0,0)+1+TIME(0,AL14,0),"h:mm;@"))</f>
        <v>16:00-16:30</v>
      </c>
      <c r="D13" s="179">
        <f t="shared" si="6"/>
        <v>0.66666666666666696</v>
      </c>
      <c r="E13" s="220" t="str">
        <f t="shared" si="3"/>
        <v>11:00-11:30</v>
      </c>
      <c r="F13" s="211"/>
      <c r="G13" s="387" t="s">
        <v>434</v>
      </c>
      <c r="H13" s="229"/>
      <c r="I13" s="472" t="s">
        <v>461</v>
      </c>
      <c r="J13" s="344"/>
      <c r="K13" s="473" t="s">
        <v>486</v>
      </c>
      <c r="L13" s="215"/>
      <c r="M13" s="226" t="s">
        <v>459</v>
      </c>
      <c r="N13" s="227" t="s">
        <v>460</v>
      </c>
      <c r="O13" s="413" t="s">
        <v>467</v>
      </c>
      <c r="P13" s="474"/>
      <c r="Q13" s="420"/>
      <c r="R13" s="411" t="s">
        <v>462</v>
      </c>
      <c r="S13" s="387" t="s">
        <v>434</v>
      </c>
      <c r="T13" s="229"/>
      <c r="U13" s="330" t="s">
        <v>461</v>
      </c>
      <c r="V13" s="388" t="s">
        <v>486</v>
      </c>
      <c r="W13" s="493"/>
      <c r="X13" s="443"/>
      <c r="Y13" s="346" t="s">
        <v>486</v>
      </c>
      <c r="Z13" s="229"/>
      <c r="AA13" s="215"/>
      <c r="AB13" s="215"/>
      <c r="AC13" s="230"/>
      <c r="AD13" s="475" t="s">
        <v>576</v>
      </c>
      <c r="AE13" s="297"/>
      <c r="AF13" s="189"/>
      <c r="AG13" s="376">
        <v>17</v>
      </c>
      <c r="AH13" s="379">
        <v>17</v>
      </c>
      <c r="AI13" s="377">
        <v>0</v>
      </c>
      <c r="AJ13" s="378">
        <f>TIME(24-7,0,0)</f>
        <v>0.70833333333333337</v>
      </c>
      <c r="AK13" s="296" t="s">
        <v>502</v>
      </c>
      <c r="AL13" s="167">
        <v>30</v>
      </c>
    </row>
    <row r="14" spans="1:41" ht="37.5" customHeight="1" thickBot="1" x14ac:dyDescent="0.25">
      <c r="A14" s="181" t="str">
        <f t="shared" si="8"/>
        <v>15:30-16:00</v>
      </c>
      <c r="B14" s="181" t="str">
        <f t="shared" si="9"/>
        <v>22:30-23:00</v>
      </c>
      <c r="C14" s="209" t="str">
        <f t="shared" si="10"/>
        <v>16:30-17:00</v>
      </c>
      <c r="D14" s="179">
        <f t="shared" si="6"/>
        <v>0.68750000000000033</v>
      </c>
      <c r="E14" s="220" t="str">
        <f t="shared" si="3"/>
        <v>11:30-12:00</v>
      </c>
      <c r="F14" s="211"/>
      <c r="G14" s="226"/>
      <c r="H14" s="229"/>
      <c r="I14" s="476"/>
      <c r="J14" s="347"/>
      <c r="K14" s="477"/>
      <c r="L14" s="215"/>
      <c r="M14" s="226"/>
      <c r="N14" s="227"/>
      <c r="O14" s="413"/>
      <c r="P14" s="474"/>
      <c r="Q14" s="421"/>
      <c r="R14" s="414"/>
      <c r="S14" s="231"/>
      <c r="T14" s="229"/>
      <c r="U14" s="246"/>
      <c r="V14" s="235"/>
      <c r="W14" s="494"/>
      <c r="X14" s="443"/>
      <c r="Y14" s="299"/>
      <c r="Z14" s="229"/>
      <c r="AA14" s="215"/>
      <c r="AB14" s="215"/>
      <c r="AC14" s="230"/>
      <c r="AD14" s="230"/>
      <c r="AE14" s="300"/>
      <c r="AF14" s="189"/>
      <c r="AG14" s="376">
        <v>16</v>
      </c>
      <c r="AH14" s="379">
        <v>16</v>
      </c>
      <c r="AI14" s="377">
        <v>0</v>
      </c>
      <c r="AJ14" s="378">
        <f>TIME(24-8,0,0)</f>
        <v>0.66666666666666663</v>
      </c>
      <c r="AK14" s="296" t="s">
        <v>414</v>
      </c>
      <c r="AL14" s="167">
        <v>30</v>
      </c>
    </row>
    <row r="15" spans="1:41" ht="37.5" customHeight="1" thickBot="1" x14ac:dyDescent="0.25">
      <c r="A15" s="181" t="str">
        <f t="shared" si="8"/>
        <v>16:00-16:30</v>
      </c>
      <c r="B15" s="181" t="str">
        <f t="shared" si="9"/>
        <v>23:00-23:30</v>
      </c>
      <c r="C15" s="209" t="str">
        <f t="shared" si="10"/>
        <v>17:00-17:30</v>
      </c>
      <c r="D15" s="179">
        <f t="shared" si="6"/>
        <v>0.7083333333333337</v>
      </c>
      <c r="E15" s="220" t="str">
        <f t="shared" si="3"/>
        <v>12:00-12:30</v>
      </c>
      <c r="F15" s="211"/>
      <c r="G15" s="236"/>
      <c r="H15" s="238"/>
      <c r="I15" s="478"/>
      <c r="J15" s="479"/>
      <c r="K15" s="480"/>
      <c r="L15" s="215"/>
      <c r="M15" s="236"/>
      <c r="N15" s="237"/>
      <c r="O15" s="350"/>
      <c r="P15" s="239"/>
      <c r="Q15" s="422"/>
      <c r="R15" s="351"/>
      <c r="S15" s="236"/>
      <c r="T15" s="336"/>
      <c r="U15" s="278"/>
      <c r="V15" s="242"/>
      <c r="W15" s="495"/>
      <c r="X15" s="444"/>
      <c r="Y15" s="352"/>
      <c r="Z15" s="238"/>
      <c r="AA15" s="222"/>
      <c r="AB15" s="222"/>
      <c r="AC15" s="240"/>
      <c r="AD15" s="240"/>
      <c r="AE15" s="301" t="s">
        <v>487</v>
      </c>
      <c r="AF15" s="189"/>
      <c r="AG15" s="376">
        <v>15</v>
      </c>
      <c r="AH15" s="379">
        <v>15</v>
      </c>
      <c r="AI15" s="377">
        <v>0</v>
      </c>
      <c r="AJ15" s="378">
        <f>TIME(24-9,0,0)</f>
        <v>0.625</v>
      </c>
      <c r="AK15" s="296" t="s">
        <v>415</v>
      </c>
      <c r="AL15" s="167">
        <v>30</v>
      </c>
    </row>
    <row r="16" spans="1:41" ht="37.5" customHeight="1" thickBot="1" x14ac:dyDescent="0.25">
      <c r="A16" s="181" t="str">
        <f t="shared" si="8"/>
        <v>16:30-17:00</v>
      </c>
      <c r="B16" s="181" t="str">
        <f t="shared" si="9"/>
        <v>23:30-0:00</v>
      </c>
      <c r="C16" s="209" t="str">
        <f t="shared" si="10"/>
        <v>17:30-18:00</v>
      </c>
      <c r="D16" s="179">
        <f t="shared" si="6"/>
        <v>0.72916666666666707</v>
      </c>
      <c r="E16" s="220" t="str">
        <f t="shared" si="3"/>
        <v>12:30-13:00</v>
      </c>
      <c r="F16" s="211"/>
      <c r="G16" s="251" t="s">
        <v>332</v>
      </c>
      <c r="H16" s="252" t="s">
        <v>332</v>
      </c>
      <c r="I16" s="252" t="s">
        <v>332</v>
      </c>
      <c r="J16" s="252" t="s">
        <v>332</v>
      </c>
      <c r="K16" s="252" t="s">
        <v>332</v>
      </c>
      <c r="L16" s="253" t="s">
        <v>332</v>
      </c>
      <c r="M16" s="273" t="s">
        <v>332</v>
      </c>
      <c r="N16" s="250" t="s">
        <v>332</v>
      </c>
      <c r="O16" s="250" t="s">
        <v>332</v>
      </c>
      <c r="P16" s="250" t="s">
        <v>332</v>
      </c>
      <c r="Q16" s="250" t="s">
        <v>332</v>
      </c>
      <c r="R16" s="253" t="s">
        <v>332</v>
      </c>
      <c r="S16" s="251" t="s">
        <v>332</v>
      </c>
      <c r="T16" s="252" t="s">
        <v>332</v>
      </c>
      <c r="U16" s="252" t="s">
        <v>332</v>
      </c>
      <c r="V16" s="252" t="s">
        <v>332</v>
      </c>
      <c r="W16" s="252" t="s">
        <v>332</v>
      </c>
      <c r="X16" s="253" t="s">
        <v>332</v>
      </c>
      <c r="Y16" s="251" t="s">
        <v>332</v>
      </c>
      <c r="Z16" s="252" t="s">
        <v>332</v>
      </c>
      <c r="AA16" s="252" t="s">
        <v>332</v>
      </c>
      <c r="AB16" s="252" t="s">
        <v>332</v>
      </c>
      <c r="AC16" s="252" t="s">
        <v>332</v>
      </c>
      <c r="AD16" s="253" t="s">
        <v>332</v>
      </c>
      <c r="AE16" s="301" t="s">
        <v>488</v>
      </c>
      <c r="AF16" s="189"/>
      <c r="AG16" s="376">
        <v>14</v>
      </c>
      <c r="AH16" s="379">
        <f>14+AO16</f>
        <v>13</v>
      </c>
      <c r="AI16" s="377">
        <v>0</v>
      </c>
      <c r="AJ16" s="378">
        <f>TIME(24-10,0,0)</f>
        <v>0.58333333333333337</v>
      </c>
      <c r="AK16" s="296" t="s">
        <v>416</v>
      </c>
      <c r="AL16" s="167">
        <v>30</v>
      </c>
      <c r="AM16" s="382">
        <f>DATE(YEAR($G$2),4,7)-(WEEKDAY(DATE(YEAR($G$2),4,7))-1)</f>
        <v>43556</v>
      </c>
      <c r="AN16" s="382">
        <f>DATE(YEAR($G$2),10,7)-(WEEKDAY(DATE(YEAR($G$2),10,7))-1)</f>
        <v>43738</v>
      </c>
      <c r="AO16" s="167">
        <f>IF($G$2 &gt;AM16&amp;$G$2&lt;AN16,0,-1)</f>
        <v>-1</v>
      </c>
    </row>
    <row r="17" spans="1:41" ht="37.5" customHeight="1" thickBot="1" x14ac:dyDescent="0.25">
      <c r="A17" s="181" t="str">
        <f t="shared" si="8"/>
        <v>17:00-17:30</v>
      </c>
      <c r="B17" s="181" t="str">
        <f t="shared" si="9"/>
        <v>0:00-0:30</v>
      </c>
      <c r="C17" s="209" t="str">
        <f t="shared" si="10"/>
        <v>18:00-18:30</v>
      </c>
      <c r="D17" s="179">
        <f t="shared" si="6"/>
        <v>0.75000000000000044</v>
      </c>
      <c r="E17" s="220" t="str">
        <f>CONCATENATE(TEXT(IF($D17-$E$38&gt;=0,$D17-$E$38,$D17-$E$38+24),"h:mm;@"),"-",TEXT(IF($D17-$E$38&gt;=0,$D17-$E$38,$D17-$E$38+24)+TIME(0,AL18,0),"h:mm;@"))</f>
        <v>13:00-13:30</v>
      </c>
      <c r="F17" s="211"/>
      <c r="G17" s="254" t="s">
        <v>332</v>
      </c>
      <c r="H17" s="255" t="s">
        <v>332</v>
      </c>
      <c r="I17" s="255" t="s">
        <v>332</v>
      </c>
      <c r="J17" s="255" t="s">
        <v>332</v>
      </c>
      <c r="K17" s="255" t="s">
        <v>332</v>
      </c>
      <c r="L17" s="256" t="s">
        <v>332</v>
      </c>
      <c r="M17" s="273" t="s">
        <v>332</v>
      </c>
      <c r="N17" s="250" t="s">
        <v>332</v>
      </c>
      <c r="O17" s="250" t="s">
        <v>332</v>
      </c>
      <c r="P17" s="250" t="s">
        <v>332</v>
      </c>
      <c r="Q17" s="250" t="s">
        <v>332</v>
      </c>
      <c r="R17" s="274" t="s">
        <v>332</v>
      </c>
      <c r="S17" s="254" t="s">
        <v>332</v>
      </c>
      <c r="T17" s="255" t="s">
        <v>332</v>
      </c>
      <c r="U17" s="255" t="s">
        <v>332</v>
      </c>
      <c r="V17" s="255" t="s">
        <v>332</v>
      </c>
      <c r="W17" s="255" t="s">
        <v>332</v>
      </c>
      <c r="X17" s="256" t="s">
        <v>332</v>
      </c>
      <c r="Y17" s="273" t="s">
        <v>332</v>
      </c>
      <c r="Z17" s="250" t="s">
        <v>332</v>
      </c>
      <c r="AA17" s="250" t="s">
        <v>332</v>
      </c>
      <c r="AB17" s="250" t="s">
        <v>332</v>
      </c>
      <c r="AC17" s="250" t="s">
        <v>332</v>
      </c>
      <c r="AD17" s="250" t="s">
        <v>332</v>
      </c>
      <c r="AE17" s="302"/>
      <c r="AF17" s="189"/>
      <c r="AG17" s="376">
        <v>21</v>
      </c>
      <c r="AH17" s="379">
        <f>22+AO17</f>
        <v>22</v>
      </c>
      <c r="AI17" s="377">
        <v>0</v>
      </c>
      <c r="AJ17" s="378">
        <f>TIME(24-3,0,0)</f>
        <v>0.875</v>
      </c>
      <c r="AK17" s="296" t="s">
        <v>420</v>
      </c>
      <c r="AL17" s="167">
        <v>30</v>
      </c>
      <c r="AM17" s="382">
        <f>DATE(YEAR($G$2),3,31)-(WEEKDAY(DATE(YEAR($G$2),3,31))-1)</f>
        <v>43549</v>
      </c>
      <c r="AN17" s="382">
        <f>DATE(YEAR($G$2),10,30)-(WEEKDAY(DATE(YEAR($G$2),10,30))-1)</f>
        <v>43766</v>
      </c>
      <c r="AO17" s="167">
        <f>IF($G$2 &gt;AM17&amp;$G$2&lt;AN17,-1,0)</f>
        <v>0</v>
      </c>
    </row>
    <row r="18" spans="1:41" ht="37.5" customHeight="1" x14ac:dyDescent="0.2">
      <c r="A18" s="181" t="str">
        <f t="shared" si="8"/>
        <v>17:30-18:00</v>
      </c>
      <c r="B18" s="181" t="str">
        <f t="shared" si="9"/>
        <v>0:30-1:00</v>
      </c>
      <c r="C18" s="209" t="str">
        <f t="shared" si="10"/>
        <v>18:30-19:00</v>
      </c>
      <c r="D18" s="179">
        <f t="shared" si="6"/>
        <v>0.77083333333333381</v>
      </c>
      <c r="E18" s="220" t="str">
        <f>CONCATENATE(TEXT(IF($D18-$E$38&gt;=0,$D18-$E$38,$D18-$E$38+24),"h:mm;@"),"-",TEXT(IF($D18-$E$38&gt;=0,$D18-$E$38,$D18-$E$38+24)+TIME(0,AL19,0),"h:mm;@"))</f>
        <v>13:30-14:00</v>
      </c>
      <c r="F18" s="257" t="s">
        <v>505</v>
      </c>
      <c r="G18" s="224" t="s">
        <v>457</v>
      </c>
      <c r="H18" s="225" t="s">
        <v>457</v>
      </c>
      <c r="I18" s="217"/>
      <c r="J18" s="217"/>
      <c r="K18" s="391" t="s">
        <v>365</v>
      </c>
      <c r="L18" s="488"/>
      <c r="M18" s="385" t="s">
        <v>457</v>
      </c>
      <c r="N18" s="481"/>
      <c r="O18" s="425" t="s">
        <v>504</v>
      </c>
      <c r="P18" s="340" t="s">
        <v>364</v>
      </c>
      <c r="Q18" s="219"/>
      <c r="R18" s="219"/>
      <c r="S18" s="353"/>
      <c r="T18" s="354"/>
      <c r="U18" s="354"/>
      <c r="V18" s="354"/>
      <c r="W18" s="355"/>
      <c r="X18" s="217"/>
      <c r="Y18" s="385" t="s">
        <v>457</v>
      </c>
      <c r="Z18" s="386" t="s">
        <v>458</v>
      </c>
      <c r="AA18" s="415" t="s">
        <v>504</v>
      </c>
      <c r="AB18" s="391" t="s">
        <v>365</v>
      </c>
      <c r="AC18" s="416" t="s">
        <v>333</v>
      </c>
      <c r="AD18" s="219"/>
      <c r="AE18" s="303"/>
      <c r="AF18" s="260"/>
      <c r="AG18" s="377">
        <v>10</v>
      </c>
      <c r="AH18" s="377">
        <v>10</v>
      </c>
      <c r="AI18" s="377">
        <v>0</v>
      </c>
      <c r="AJ18" s="378">
        <f>TIME(10,0,0)</f>
        <v>0.41666666666666669</v>
      </c>
      <c r="AK18" s="296" t="s">
        <v>484</v>
      </c>
      <c r="AL18" s="167">
        <v>30</v>
      </c>
    </row>
    <row r="19" spans="1:41" ht="37.5" customHeight="1" thickBot="1" x14ac:dyDescent="0.25">
      <c r="A19" s="181" t="str">
        <f t="shared" si="8"/>
        <v>18:00-18:30</v>
      </c>
      <c r="B19" s="181" t="str">
        <f t="shared" si="9"/>
        <v>1:00-1:30</v>
      </c>
      <c r="C19" s="209" t="str">
        <f t="shared" si="10"/>
        <v>19:00-19:30</v>
      </c>
      <c r="D19" s="179">
        <f t="shared" si="6"/>
        <v>0.79166666666666718</v>
      </c>
      <c r="E19" s="220" t="str">
        <f>CONCATENATE(TEXT(IF($D19-$E$38&gt;=0,$D19-$E$38,$D19-$E$38+24),"h:mm;@"),"-",TEXT(IF($D19-$E$38&gt;=0,$D19-$E$38,$D19-$E$38+24)+TIME(0,AL20,0),"h:mm;@"))</f>
        <v>14:00-14:30</v>
      </c>
      <c r="F19" s="261" t="s">
        <v>468</v>
      </c>
      <c r="G19" s="226" t="s">
        <v>459</v>
      </c>
      <c r="H19" s="227" t="s">
        <v>460</v>
      </c>
      <c r="I19" s="215"/>
      <c r="J19" s="215"/>
      <c r="K19" s="345"/>
      <c r="L19" s="489"/>
      <c r="M19" s="387" t="s">
        <v>434</v>
      </c>
      <c r="N19" s="482"/>
      <c r="O19" s="389"/>
      <c r="P19" s="344"/>
      <c r="Q19" s="230"/>
      <c r="R19" s="230"/>
      <c r="S19" s="417"/>
      <c r="T19" s="418"/>
      <c r="U19" s="384" t="s">
        <v>469</v>
      </c>
      <c r="V19" s="418"/>
      <c r="W19" s="419"/>
      <c r="X19" s="215"/>
      <c r="Y19" s="226" t="s">
        <v>434</v>
      </c>
      <c r="Z19" s="388" t="s">
        <v>486</v>
      </c>
      <c r="AA19" s="356"/>
      <c r="AB19" s="345"/>
      <c r="AC19" s="420"/>
      <c r="AD19" s="230"/>
      <c r="AE19" s="304"/>
      <c r="AF19" s="260"/>
      <c r="AG19" s="377">
        <v>0</v>
      </c>
      <c r="AH19" s="377">
        <v>0</v>
      </c>
      <c r="AI19" s="377">
        <v>0</v>
      </c>
      <c r="AJ19" s="378">
        <v>0</v>
      </c>
      <c r="AK19" s="380" t="s">
        <v>489</v>
      </c>
      <c r="AL19" s="167">
        <v>30</v>
      </c>
    </row>
    <row r="20" spans="1:41" ht="37.5" customHeight="1" x14ac:dyDescent="0.2">
      <c r="A20" s="181" t="str">
        <f t="shared" ref="A20:A33" si="11">CONCATENATE(TEXT($D20-TIME(1,0,0)+1,"h:mm;@"),"-",TEXT($D20-TIME(1,0,0)+1+TIME(0,AL20,0),"h:mm;@"))</f>
        <v>18:30-19:00</v>
      </c>
      <c r="B20" s="181" t="str">
        <f t="shared" ref="B20:B33" si="12">CONCATENATE(TEXT(IF($D20-$D$36&gt;=0,$D20-$D$36,$D20-$D$36+24),"h:mm;@"),"-",TEXT(IF($D20-$D$36&gt;=0,$D20-$D$36,$D20-$D$36+24)+TIME(0,AL20,0),"h:mm;@"))</f>
        <v>1:30-2:00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08"/>
      <c r="G20" s="231"/>
      <c r="H20" s="232"/>
      <c r="I20" s="215"/>
      <c r="J20" s="215"/>
      <c r="K20" s="348"/>
      <c r="L20" s="490"/>
      <c r="M20" s="231"/>
      <c r="N20" s="213"/>
      <c r="O20" s="389"/>
      <c r="P20" s="347"/>
      <c r="Q20" s="230"/>
      <c r="R20" s="230"/>
      <c r="S20" s="357"/>
      <c r="T20" s="247"/>
      <c r="U20" s="247"/>
      <c r="V20" s="247"/>
      <c r="W20" s="358"/>
      <c r="X20" s="215"/>
      <c r="Y20" s="234"/>
      <c r="Z20" s="235"/>
      <c r="AA20" s="356"/>
      <c r="AB20" s="348"/>
      <c r="AC20" s="421"/>
      <c r="AD20" s="230"/>
      <c r="AE20" s="303"/>
      <c r="AF20" s="189"/>
      <c r="AG20" s="189"/>
      <c r="AH20" s="190"/>
      <c r="AI20" s="190"/>
      <c r="AJ20" s="190"/>
      <c r="AK20" s="190"/>
      <c r="AL20" s="167">
        <v>30</v>
      </c>
    </row>
    <row r="21" spans="1:41" ht="37.5" customHeight="1" thickBot="1" x14ac:dyDescent="0.25">
      <c r="A21" s="181" t="str">
        <f t="shared" si="11"/>
        <v>19:00-19:30</v>
      </c>
      <c r="B21" s="181" t="str">
        <f t="shared" si="12"/>
        <v>2:00-2:30</v>
      </c>
      <c r="C21" s="209" t="str">
        <f t="shared" si="13"/>
        <v>20:00-20:30</v>
      </c>
      <c r="D21" s="179">
        <f t="shared" si="6"/>
        <v>0.83333333333333393</v>
      </c>
      <c r="E21" s="220" t="str">
        <f t="shared" si="14"/>
        <v>15:00-15:30</v>
      </c>
      <c r="F21" s="309"/>
      <c r="G21" s="231"/>
      <c r="H21" s="237"/>
      <c r="I21" s="215"/>
      <c r="J21" s="215"/>
      <c r="K21" s="349"/>
      <c r="L21" s="444"/>
      <c r="M21" s="236"/>
      <c r="N21" s="469"/>
      <c r="O21" s="390"/>
      <c r="P21" s="338"/>
      <c r="Q21" s="240"/>
      <c r="R21" s="240"/>
      <c r="S21" s="248"/>
      <c r="T21" s="249"/>
      <c r="U21" s="249"/>
      <c r="V21" s="249"/>
      <c r="W21" s="360"/>
      <c r="X21" s="222"/>
      <c r="Y21" s="236"/>
      <c r="Z21" s="242"/>
      <c r="AA21" s="359"/>
      <c r="AB21" s="349"/>
      <c r="AC21" s="422"/>
      <c r="AD21" s="240"/>
      <c r="AE21" s="304"/>
      <c r="AF21" s="189"/>
      <c r="AG21" s="189"/>
      <c r="AH21" s="190"/>
      <c r="AI21" s="190"/>
      <c r="AJ21" s="190"/>
      <c r="AK21" s="190"/>
      <c r="AL21" s="167">
        <v>30</v>
      </c>
    </row>
    <row r="22" spans="1:41" ht="37.5" customHeight="1" thickBot="1" x14ac:dyDescent="0.25">
      <c r="A22" s="181" t="str">
        <f t="shared" si="11"/>
        <v>19:30-20:00</v>
      </c>
      <c r="B22" s="181" t="str">
        <f t="shared" si="12"/>
        <v>2:30-3:00</v>
      </c>
      <c r="C22" s="209" t="str">
        <f t="shared" si="13"/>
        <v>20:30-21:00</v>
      </c>
      <c r="D22" s="179">
        <f t="shared" si="6"/>
        <v>0.8541666666666673</v>
      </c>
      <c r="E22" s="220" t="str">
        <f t="shared" si="14"/>
        <v>15:30-16:00</v>
      </c>
      <c r="F22" s="312"/>
      <c r="G22" s="243" t="s">
        <v>332</v>
      </c>
      <c r="H22" s="244" t="s">
        <v>332</v>
      </c>
      <c r="I22" s="244" t="s">
        <v>332</v>
      </c>
      <c r="J22" s="244" t="s">
        <v>332</v>
      </c>
      <c r="K22" s="244" t="s">
        <v>332</v>
      </c>
      <c r="L22" s="245" t="s">
        <v>332</v>
      </c>
      <c r="M22" s="254" t="s">
        <v>332</v>
      </c>
      <c r="N22" s="255" t="s">
        <v>332</v>
      </c>
      <c r="O22" s="255" t="s">
        <v>332</v>
      </c>
      <c r="P22" s="255" t="s">
        <v>332</v>
      </c>
      <c r="Q22" s="255" t="s">
        <v>332</v>
      </c>
      <c r="R22" s="256" t="s">
        <v>332</v>
      </c>
      <c r="S22" s="251" t="s">
        <v>332</v>
      </c>
      <c r="T22" s="252" t="s">
        <v>332</v>
      </c>
      <c r="U22" s="252" t="s">
        <v>332</v>
      </c>
      <c r="V22" s="252" t="s">
        <v>332</v>
      </c>
      <c r="W22" s="252" t="s">
        <v>332</v>
      </c>
      <c r="X22" s="491" t="s">
        <v>332</v>
      </c>
      <c r="Y22" s="254" t="s">
        <v>332</v>
      </c>
      <c r="Z22" s="255" t="s">
        <v>332</v>
      </c>
      <c r="AA22" s="255" t="s">
        <v>332</v>
      </c>
      <c r="AB22" s="255" t="s">
        <v>332</v>
      </c>
      <c r="AC22" s="255" t="s">
        <v>332</v>
      </c>
      <c r="AD22" s="255" t="s">
        <v>332</v>
      </c>
      <c r="AE22" s="303"/>
      <c r="AF22" s="189"/>
      <c r="AG22" s="189"/>
      <c r="AH22" s="190"/>
      <c r="AI22" s="190"/>
      <c r="AJ22" s="190"/>
      <c r="AK22" s="190"/>
      <c r="AL22" s="167">
        <v>30</v>
      </c>
    </row>
    <row r="23" spans="1:41" ht="37.5" customHeight="1" x14ac:dyDescent="0.2">
      <c r="A23" s="181" t="str">
        <f t="shared" si="11"/>
        <v>20:00-20:30</v>
      </c>
      <c r="B23" s="181" t="str">
        <f t="shared" si="12"/>
        <v>3:00-3:30</v>
      </c>
      <c r="C23" s="209" t="str">
        <f t="shared" si="13"/>
        <v>21:00-21:30</v>
      </c>
      <c r="D23" s="179">
        <f t="shared" si="6"/>
        <v>0.87500000000000067</v>
      </c>
      <c r="E23" s="220" t="str">
        <f t="shared" si="14"/>
        <v>16:00-16:30</v>
      </c>
      <c r="F23" s="265" t="s">
        <v>426</v>
      </c>
      <c r="G23" s="341" t="s">
        <v>485</v>
      </c>
      <c r="H23" s="409" t="s">
        <v>341</v>
      </c>
      <c r="I23" s="217"/>
      <c r="J23" s="217"/>
      <c r="K23" s="361" t="s">
        <v>366</v>
      </c>
      <c r="L23" s="362" t="s">
        <v>470</v>
      </c>
      <c r="M23" s="224" t="s">
        <v>457</v>
      </c>
      <c r="N23" s="225" t="s">
        <v>457</v>
      </c>
      <c r="O23" s="363" t="s">
        <v>471</v>
      </c>
      <c r="P23" s="391" t="s">
        <v>365</v>
      </c>
      <c r="Q23" s="361" t="s">
        <v>366</v>
      </c>
      <c r="R23" s="423" t="s">
        <v>470</v>
      </c>
      <c r="S23" s="424" t="s">
        <v>457</v>
      </c>
      <c r="T23" s="391" t="s">
        <v>365</v>
      </c>
      <c r="U23" s="425" t="s">
        <v>504</v>
      </c>
      <c r="V23" s="426" t="s">
        <v>472</v>
      </c>
      <c r="W23" s="492" t="s">
        <v>366</v>
      </c>
      <c r="X23" s="496" t="s">
        <v>470</v>
      </c>
      <c r="Y23" s="364" t="s">
        <v>485</v>
      </c>
      <c r="Z23" s="215"/>
      <c r="AA23" s="215"/>
      <c r="AB23" s="427" t="s">
        <v>435</v>
      </c>
      <c r="AC23" s="361" t="s">
        <v>366</v>
      </c>
      <c r="AD23" s="217"/>
      <c r="AE23" s="305"/>
      <c r="AF23" s="189"/>
      <c r="AG23" s="189"/>
      <c r="AH23" s="190"/>
      <c r="AI23" s="190"/>
      <c r="AJ23" s="190"/>
      <c r="AK23" s="190"/>
      <c r="AL23" s="167">
        <v>30</v>
      </c>
    </row>
    <row r="24" spans="1:41" ht="37.5" customHeight="1" x14ac:dyDescent="0.2">
      <c r="A24" s="181" t="str">
        <f t="shared" si="11"/>
        <v>20:30-21:00</v>
      </c>
      <c r="B24" s="181" t="str">
        <f t="shared" si="12"/>
        <v>3:30-4:00</v>
      </c>
      <c r="C24" s="209" t="str">
        <f t="shared" si="13"/>
        <v>21:30-22:00</v>
      </c>
      <c r="D24" s="179">
        <f t="shared" si="6"/>
        <v>0.89583333333333404</v>
      </c>
      <c r="E24" s="220" t="str">
        <f t="shared" si="14"/>
        <v>16:30-17:00</v>
      </c>
      <c r="F24" s="267" t="s">
        <v>432</v>
      </c>
      <c r="G24" s="346" t="s">
        <v>486</v>
      </c>
      <c r="H24" s="229"/>
      <c r="I24" s="215"/>
      <c r="J24" s="215"/>
      <c r="K24" s="365"/>
      <c r="L24" s="362">
        <v>19</v>
      </c>
      <c r="M24" s="226" t="s">
        <v>459</v>
      </c>
      <c r="N24" s="227" t="s">
        <v>460</v>
      </c>
      <c r="O24" s="266" t="s">
        <v>473</v>
      </c>
      <c r="P24" s="345"/>
      <c r="Q24" s="365"/>
      <c r="R24" s="428">
        <v>24</v>
      </c>
      <c r="S24" s="429" t="s">
        <v>459</v>
      </c>
      <c r="T24" s="345"/>
      <c r="U24" s="389"/>
      <c r="V24" s="430" t="s">
        <v>473</v>
      </c>
      <c r="W24" s="493"/>
      <c r="X24" s="497">
        <v>24</v>
      </c>
      <c r="Y24" s="268" t="s">
        <v>486</v>
      </c>
      <c r="Z24" s="215"/>
      <c r="AA24" s="215"/>
      <c r="AB24" s="431"/>
      <c r="AC24" s="365"/>
      <c r="AD24" s="215"/>
      <c r="AE24" s="306"/>
      <c r="AF24" s="189"/>
      <c r="AG24" s="189"/>
      <c r="AH24" s="190"/>
      <c r="AI24" s="190"/>
      <c r="AJ24" s="190"/>
      <c r="AK24" s="190"/>
      <c r="AL24" s="167">
        <v>30</v>
      </c>
    </row>
    <row r="25" spans="1:41" ht="37.5" customHeight="1" thickBot="1" x14ac:dyDescent="0.25">
      <c r="A25" s="181" t="str">
        <f t="shared" si="11"/>
        <v>21:00-21:30</v>
      </c>
      <c r="B25" s="181" t="str">
        <f t="shared" si="12"/>
        <v>4:00-4:30</v>
      </c>
      <c r="C25" s="209" t="str">
        <f t="shared" si="13"/>
        <v>22:00-22:30</v>
      </c>
      <c r="D25" s="179">
        <f t="shared" si="6"/>
        <v>0.91666666666666741</v>
      </c>
      <c r="E25" s="220" t="str">
        <f t="shared" si="14"/>
        <v>17:00-17:30</v>
      </c>
      <c r="F25" s="267" t="s">
        <v>473</v>
      </c>
      <c r="G25" s="483"/>
      <c r="H25" s="229"/>
      <c r="I25" s="215"/>
      <c r="J25" s="215"/>
      <c r="K25" s="366"/>
      <c r="L25" s="367"/>
      <c r="M25" s="231"/>
      <c r="N25" s="232"/>
      <c r="O25" s="269"/>
      <c r="P25" s="348"/>
      <c r="Q25" s="366"/>
      <c r="R25" s="432"/>
      <c r="S25" s="433"/>
      <c r="T25" s="348"/>
      <c r="U25" s="389"/>
      <c r="V25" s="434"/>
      <c r="W25" s="494"/>
      <c r="X25" s="498"/>
      <c r="Y25" s="270"/>
      <c r="Z25" s="215"/>
      <c r="AA25" s="215"/>
      <c r="AB25" s="431"/>
      <c r="AC25" s="366"/>
      <c r="AD25" s="215"/>
      <c r="AE25" s="305"/>
      <c r="AF25" s="189"/>
      <c r="AG25" s="189"/>
      <c r="AH25" s="190"/>
      <c r="AI25" s="190"/>
      <c r="AJ25" s="190"/>
      <c r="AK25" s="190"/>
      <c r="AL25" s="167">
        <v>30</v>
      </c>
    </row>
    <row r="26" spans="1:41" ht="37.5" customHeight="1" thickBot="1" x14ac:dyDescent="0.25">
      <c r="A26" s="181" t="str">
        <f t="shared" si="11"/>
        <v>21:30-22:00</v>
      </c>
      <c r="B26" s="181" t="str">
        <f t="shared" si="12"/>
        <v>4:30-5:00</v>
      </c>
      <c r="C26" s="209" t="str">
        <f t="shared" si="13"/>
        <v>22:30-23:00</v>
      </c>
      <c r="D26" s="179">
        <f t="shared" si="6"/>
        <v>0.93750000000000078</v>
      </c>
      <c r="E26" s="220" t="str">
        <f t="shared" si="14"/>
        <v>17:30-18:00</v>
      </c>
      <c r="F26" s="307" t="s">
        <v>332</v>
      </c>
      <c r="G26" s="352"/>
      <c r="H26" s="238"/>
      <c r="I26" s="222"/>
      <c r="J26" s="222"/>
      <c r="K26" s="370"/>
      <c r="L26" s="368"/>
      <c r="M26" s="231"/>
      <c r="N26" s="237"/>
      <c r="O26" s="369"/>
      <c r="P26" s="349"/>
      <c r="Q26" s="370"/>
      <c r="R26" s="435"/>
      <c r="S26" s="436"/>
      <c r="T26" s="349"/>
      <c r="U26" s="390"/>
      <c r="V26" s="437"/>
      <c r="W26" s="495"/>
      <c r="X26" s="499"/>
      <c r="Y26" s="372"/>
      <c r="Z26" s="215"/>
      <c r="AA26" s="215"/>
      <c r="AB26" s="438"/>
      <c r="AC26" s="370"/>
      <c r="AD26" s="222"/>
      <c r="AE26" s="306"/>
      <c r="AF26" s="189"/>
      <c r="AG26" s="189"/>
      <c r="AH26" s="190"/>
      <c r="AI26" s="190"/>
      <c r="AJ26" s="190"/>
      <c r="AK26" s="190"/>
      <c r="AL26" s="167">
        <v>30</v>
      </c>
    </row>
    <row r="27" spans="1:41" ht="37.5" customHeight="1" thickBot="1" x14ac:dyDescent="0.25">
      <c r="A27" s="181" t="str">
        <f t="shared" si="11"/>
        <v>22:00-22:30</v>
      </c>
      <c r="B27" s="181" t="str">
        <f t="shared" si="12"/>
        <v>5:00-5:30</v>
      </c>
      <c r="C27" s="209" t="str">
        <f t="shared" si="13"/>
        <v>23:00-23:30</v>
      </c>
      <c r="D27" s="179">
        <f t="shared" si="6"/>
        <v>0.95833333333333415</v>
      </c>
      <c r="E27" s="220" t="str">
        <f t="shared" si="14"/>
        <v>18:00-18:30</v>
      </c>
      <c r="F27" s="271"/>
      <c r="G27" s="252" t="s">
        <v>332</v>
      </c>
      <c r="H27" s="252" t="s">
        <v>332</v>
      </c>
      <c r="I27" s="252" t="s">
        <v>332</v>
      </c>
      <c r="J27" s="252" t="s">
        <v>332</v>
      </c>
      <c r="K27" s="252" t="s">
        <v>332</v>
      </c>
      <c r="L27" s="253" t="s">
        <v>332</v>
      </c>
      <c r="M27" s="252" t="s">
        <v>332</v>
      </c>
      <c r="N27" s="252" t="s">
        <v>332</v>
      </c>
      <c r="O27" s="252" t="s">
        <v>332</v>
      </c>
      <c r="P27" s="252" t="s">
        <v>332</v>
      </c>
      <c r="Q27" s="252" t="s">
        <v>332</v>
      </c>
      <c r="R27" s="253" t="s">
        <v>332</v>
      </c>
      <c r="S27" s="273" t="s">
        <v>332</v>
      </c>
      <c r="T27" s="250" t="s">
        <v>332</v>
      </c>
      <c r="U27" s="250" t="s">
        <v>332</v>
      </c>
      <c r="V27" s="250" t="s">
        <v>332</v>
      </c>
      <c r="W27" s="250" t="s">
        <v>332</v>
      </c>
      <c r="X27" s="274" t="s">
        <v>332</v>
      </c>
      <c r="Y27" s="251" t="s">
        <v>332</v>
      </c>
      <c r="Z27" s="252" t="s">
        <v>332</v>
      </c>
      <c r="AA27" s="272" t="s">
        <v>332</v>
      </c>
      <c r="AB27" s="272" t="s">
        <v>332</v>
      </c>
      <c r="AC27" s="252" t="s">
        <v>332</v>
      </c>
      <c r="AD27" s="253" t="s">
        <v>332</v>
      </c>
      <c r="AE27" s="169"/>
      <c r="AF27" s="189"/>
      <c r="AG27" s="189"/>
      <c r="AH27" s="190"/>
      <c r="AI27" s="190"/>
      <c r="AJ27" s="190"/>
      <c r="AK27" s="190"/>
      <c r="AL27" s="167">
        <v>30</v>
      </c>
    </row>
    <row r="28" spans="1:41" ht="37.5" customHeight="1" x14ac:dyDescent="0.2">
      <c r="A28" s="181" t="str">
        <f t="shared" si="11"/>
        <v>22:30-23:00</v>
      </c>
      <c r="B28" s="181" t="str">
        <f t="shared" si="12"/>
        <v>5:30-6:00</v>
      </c>
      <c r="C28" s="209" t="str">
        <f t="shared" si="13"/>
        <v>23:30-0:00</v>
      </c>
      <c r="D28" s="179">
        <f t="shared" si="6"/>
        <v>0.97916666666666752</v>
      </c>
      <c r="E28" s="220" t="str">
        <f t="shared" si="14"/>
        <v>18:30-19:00</v>
      </c>
      <c r="F28" s="267" t="s">
        <v>16</v>
      </c>
      <c r="G28" s="250" t="s">
        <v>332</v>
      </c>
      <c r="H28" s="250" t="s">
        <v>332</v>
      </c>
      <c r="I28" s="250" t="s">
        <v>332</v>
      </c>
      <c r="J28" s="250" t="s">
        <v>332</v>
      </c>
      <c r="K28" s="250" t="s">
        <v>332</v>
      </c>
      <c r="L28" s="274" t="s">
        <v>332</v>
      </c>
      <c r="M28" s="250" t="s">
        <v>332</v>
      </c>
      <c r="N28" s="250" t="s">
        <v>332</v>
      </c>
      <c r="O28" s="250" t="s">
        <v>332</v>
      </c>
      <c r="P28" s="250" t="s">
        <v>332</v>
      </c>
      <c r="Q28" s="250" t="s">
        <v>332</v>
      </c>
      <c r="R28" s="274" t="s">
        <v>332</v>
      </c>
      <c r="S28" s="251" t="s">
        <v>433</v>
      </c>
      <c r="T28" s="252" t="s">
        <v>433</v>
      </c>
      <c r="U28" s="252" t="s">
        <v>433</v>
      </c>
      <c r="V28" s="252" t="s">
        <v>433</v>
      </c>
      <c r="W28" s="252" t="s">
        <v>433</v>
      </c>
      <c r="X28" s="253" t="s">
        <v>433</v>
      </c>
      <c r="Y28" s="273" t="s">
        <v>332</v>
      </c>
      <c r="Z28" s="250" t="s">
        <v>332</v>
      </c>
      <c r="AA28" s="250" t="s">
        <v>332</v>
      </c>
      <c r="AB28" s="250" t="s">
        <v>332</v>
      </c>
      <c r="AC28" s="250" t="s">
        <v>332</v>
      </c>
      <c r="AD28" s="274" t="s">
        <v>332</v>
      </c>
      <c r="AE28" s="169"/>
      <c r="AF28" s="189"/>
      <c r="AG28" s="189"/>
      <c r="AH28" s="190"/>
      <c r="AI28" s="190"/>
      <c r="AJ28" s="190"/>
      <c r="AK28" s="190"/>
      <c r="AL28" s="167">
        <v>30</v>
      </c>
    </row>
    <row r="29" spans="1:41" ht="42.75" customHeight="1" thickBot="1" x14ac:dyDescent="0.25">
      <c r="A29" s="181" t="str">
        <f t="shared" si="11"/>
        <v>23:00-23:30</v>
      </c>
      <c r="B29" s="181" t="str">
        <f t="shared" si="12"/>
        <v>6:00-6:30</v>
      </c>
      <c r="C29" s="209" t="str">
        <f t="shared" si="13"/>
        <v>0:00-0:30</v>
      </c>
      <c r="D29" s="179">
        <f t="shared" si="6"/>
        <v>1.0000000000000009</v>
      </c>
      <c r="E29" s="220" t="str">
        <f t="shared" si="14"/>
        <v>19:00-19:30</v>
      </c>
      <c r="F29" s="371"/>
      <c r="G29" s="255" t="s">
        <v>332</v>
      </c>
      <c r="H29" s="255" t="s">
        <v>332</v>
      </c>
      <c r="I29" s="255" t="s">
        <v>332</v>
      </c>
      <c r="J29" s="255" t="s">
        <v>332</v>
      </c>
      <c r="K29" s="255" t="s">
        <v>332</v>
      </c>
      <c r="L29" s="256" t="s">
        <v>332</v>
      </c>
      <c r="M29" s="255" t="s">
        <v>332</v>
      </c>
      <c r="N29" s="255" t="s">
        <v>332</v>
      </c>
      <c r="O29" s="255" t="s">
        <v>332</v>
      </c>
      <c r="P29" s="255" t="s">
        <v>332</v>
      </c>
      <c r="Q29" s="255" t="s">
        <v>332</v>
      </c>
      <c r="R29" s="256" t="s">
        <v>332</v>
      </c>
      <c r="S29" s="273" t="s">
        <v>433</v>
      </c>
      <c r="T29" s="250" t="s">
        <v>433</v>
      </c>
      <c r="U29" s="250" t="s">
        <v>433</v>
      </c>
      <c r="V29" s="250" t="s">
        <v>433</v>
      </c>
      <c r="W29" s="250" t="s">
        <v>433</v>
      </c>
      <c r="X29" s="274" t="s">
        <v>433</v>
      </c>
      <c r="Y29" s="254" t="s">
        <v>332</v>
      </c>
      <c r="Z29" s="255" t="s">
        <v>332</v>
      </c>
      <c r="AA29" s="255" t="s">
        <v>332</v>
      </c>
      <c r="AB29" s="255" t="s">
        <v>332</v>
      </c>
      <c r="AC29" s="255" t="s">
        <v>332</v>
      </c>
      <c r="AD29" s="256" t="s">
        <v>332</v>
      </c>
      <c r="AE29" s="169"/>
      <c r="AF29" s="189"/>
      <c r="AG29" s="189"/>
      <c r="AH29" s="190"/>
      <c r="AI29" s="190"/>
      <c r="AJ29" s="190"/>
      <c r="AK29" s="190"/>
      <c r="AL29" s="167">
        <v>30</v>
      </c>
    </row>
    <row r="30" spans="1:41" ht="37.5" customHeight="1" x14ac:dyDescent="0.2">
      <c r="A30" s="181" t="str">
        <f t="shared" si="11"/>
        <v>23:30-0:00</v>
      </c>
      <c r="B30" s="181" t="str">
        <f t="shared" si="12"/>
        <v>6:30-7:00</v>
      </c>
      <c r="C30" s="209" t="str">
        <f t="shared" si="13"/>
        <v>0:30-1:00</v>
      </c>
      <c r="D30" s="179">
        <f t="shared" si="6"/>
        <v>1.0208333333333341</v>
      </c>
      <c r="E30" s="220" t="str">
        <f t="shared" si="14"/>
        <v>19:30-20:00</v>
      </c>
      <c r="F30" s="308"/>
      <c r="G30" s="450"/>
      <c r="H30" s="217"/>
      <c r="I30" s="217"/>
      <c r="J30" s="217"/>
      <c r="K30" s="217"/>
      <c r="L30" s="258"/>
      <c r="M30" s="224" t="s">
        <v>457</v>
      </c>
      <c r="N30" s="217"/>
      <c r="O30" s="217"/>
      <c r="P30" s="217"/>
      <c r="Q30" s="217"/>
      <c r="R30" s="258"/>
      <c r="S30" s="273" t="s">
        <v>433</v>
      </c>
      <c r="T30" s="250" t="s">
        <v>433</v>
      </c>
      <c r="U30" s="250" t="s">
        <v>433</v>
      </c>
      <c r="V30" s="250" t="s">
        <v>433</v>
      </c>
      <c r="W30" s="250" t="s">
        <v>433</v>
      </c>
      <c r="X30" s="274" t="s">
        <v>433</v>
      </c>
      <c r="Y30" s="276"/>
      <c r="Z30" s="276"/>
      <c r="AA30" s="276"/>
      <c r="AB30" s="276"/>
      <c r="AC30" s="500"/>
      <c r="AD30" s="217"/>
      <c r="AE30" s="169"/>
      <c r="AF30" s="189"/>
      <c r="AG30" s="189"/>
      <c r="AH30" s="190"/>
      <c r="AI30" s="190"/>
      <c r="AJ30" s="190"/>
      <c r="AK30" s="190"/>
      <c r="AL30" s="167">
        <v>30</v>
      </c>
    </row>
    <row r="31" spans="1:41" ht="37.5" customHeight="1" thickBot="1" x14ac:dyDescent="0.25">
      <c r="A31" s="181" t="str">
        <f t="shared" si="11"/>
        <v>0:00-0:30</v>
      </c>
      <c r="B31" s="181" t="str">
        <f t="shared" si="12"/>
        <v>7:00-7:30</v>
      </c>
      <c r="C31" s="209" t="str">
        <f t="shared" si="13"/>
        <v>1:00-1:30</v>
      </c>
      <c r="D31" s="179">
        <f t="shared" si="6"/>
        <v>1.0416666666666674</v>
      </c>
      <c r="E31" s="220" t="str">
        <f t="shared" si="14"/>
        <v>20:00-20:30</v>
      </c>
      <c r="F31" s="309"/>
      <c r="G31" s="452"/>
      <c r="H31" s="215"/>
      <c r="I31" s="215"/>
      <c r="J31" s="215"/>
      <c r="K31" s="215"/>
      <c r="L31" s="262"/>
      <c r="M31" s="226" t="s">
        <v>459</v>
      </c>
      <c r="N31" s="215"/>
      <c r="O31" s="215"/>
      <c r="P31" s="215"/>
      <c r="Q31" s="215"/>
      <c r="R31" s="262"/>
      <c r="S31" s="254" t="s">
        <v>433</v>
      </c>
      <c r="T31" s="255" t="s">
        <v>433</v>
      </c>
      <c r="U31" s="255" t="s">
        <v>433</v>
      </c>
      <c r="V31" s="255" t="s">
        <v>433</v>
      </c>
      <c r="W31" s="255" t="s">
        <v>433</v>
      </c>
      <c r="X31" s="256" t="s">
        <v>433</v>
      </c>
      <c r="Y31" s="276"/>
      <c r="Z31" s="276"/>
      <c r="AA31" s="277" t="s">
        <v>16</v>
      </c>
      <c r="AB31" s="276"/>
      <c r="AC31" s="276"/>
      <c r="AD31" s="443"/>
      <c r="AE31" s="169"/>
      <c r="AF31" s="189"/>
      <c r="AG31" s="189"/>
      <c r="AH31" s="190"/>
      <c r="AI31" s="190"/>
      <c r="AJ31" s="190"/>
      <c r="AK31" s="190"/>
      <c r="AL31" s="167">
        <v>30</v>
      </c>
    </row>
    <row r="32" spans="1:41" ht="37.5" customHeight="1" x14ac:dyDescent="0.2">
      <c r="A32" s="181" t="str">
        <f t="shared" si="11"/>
        <v>0:30-1:00</v>
      </c>
      <c r="B32" s="181" t="str">
        <f t="shared" si="12"/>
        <v>7:30-8:00</v>
      </c>
      <c r="C32" s="209" t="str">
        <f t="shared" si="13"/>
        <v>1:30-2:00</v>
      </c>
      <c r="D32" s="179">
        <f t="shared" si="6"/>
        <v>1.0625000000000007</v>
      </c>
      <c r="E32" s="220" t="str">
        <f t="shared" si="14"/>
        <v>20:30-21:00</v>
      </c>
      <c r="F32" s="309"/>
      <c r="G32" s="452"/>
      <c r="H32" s="215"/>
      <c r="I32" s="215"/>
      <c r="J32" s="215"/>
      <c r="K32" s="215"/>
      <c r="L32" s="262"/>
      <c r="M32" s="231"/>
      <c r="N32" s="215"/>
      <c r="O32" s="215"/>
      <c r="P32" s="215"/>
      <c r="Q32" s="215"/>
      <c r="R32" s="262"/>
      <c r="S32" s="259"/>
      <c r="T32" s="259"/>
      <c r="U32" s="259"/>
      <c r="V32" s="259"/>
      <c r="W32" s="259"/>
      <c r="X32" s="259"/>
      <c r="Y32" s="275"/>
      <c r="Z32" s="276"/>
      <c r="AA32" s="276"/>
      <c r="AB32" s="276"/>
      <c r="AC32" s="276"/>
      <c r="AD32" s="443"/>
      <c r="AE32" s="169"/>
      <c r="AF32" s="189"/>
      <c r="AG32" s="189"/>
      <c r="AH32" s="190"/>
      <c r="AI32" s="190"/>
      <c r="AJ32" s="190"/>
      <c r="AK32" s="190"/>
      <c r="AL32" s="167">
        <v>30</v>
      </c>
    </row>
    <row r="33" spans="1:38" ht="37.5" customHeight="1" thickBot="1" x14ac:dyDescent="0.25">
      <c r="A33" s="181" t="str">
        <f t="shared" si="11"/>
        <v>1:00-1:30</v>
      </c>
      <c r="B33" s="181" t="str">
        <f t="shared" si="12"/>
        <v>8:00-8:30</v>
      </c>
      <c r="C33" s="209" t="str">
        <f t="shared" si="13"/>
        <v>2:00-2:30</v>
      </c>
      <c r="D33" s="179">
        <f t="shared" si="6"/>
        <v>1.0833333333333339</v>
      </c>
      <c r="E33" s="220" t="str">
        <f t="shared" si="14"/>
        <v>21:00-21:30</v>
      </c>
      <c r="F33" s="310"/>
      <c r="G33" s="484"/>
      <c r="H33" s="222"/>
      <c r="I33" s="222"/>
      <c r="J33" s="222"/>
      <c r="K33" s="222"/>
      <c r="L33" s="264"/>
      <c r="M33" s="236"/>
      <c r="N33" s="222"/>
      <c r="O33" s="222"/>
      <c r="P33" s="222"/>
      <c r="Q33" s="222"/>
      <c r="R33" s="264"/>
      <c r="S33" s="263"/>
      <c r="T33" s="263"/>
      <c r="U33" s="263"/>
      <c r="V33" s="263"/>
      <c r="W33" s="263"/>
      <c r="X33" s="263"/>
      <c r="Y33" s="279"/>
      <c r="Z33" s="280"/>
      <c r="AA33" s="280"/>
      <c r="AB33" s="280"/>
      <c r="AC33" s="281"/>
      <c r="AD33" s="444"/>
      <c r="AE33" s="282"/>
      <c r="AF33" s="189"/>
      <c r="AG33" s="189"/>
      <c r="AH33" s="190"/>
      <c r="AI33" s="190"/>
      <c r="AJ33" s="190"/>
      <c r="AK33" s="190"/>
      <c r="AL33" s="167">
        <v>30</v>
      </c>
    </row>
    <row r="34" spans="1:38" ht="30" customHeight="1" x14ac:dyDescent="0.25">
      <c r="A34" s="155"/>
      <c r="B34" s="155"/>
      <c r="C34" s="155"/>
      <c r="D34" s="446"/>
      <c r="E34" s="445" t="str">
        <f t="shared" ref="E34:E36" si="15">CONCATENATE(TEXT(IF($D34-$E$38&gt;=0,$D34-$E$38,$D34-$E$38+24),"h:mm;@"),"-",TEXT(IF($D34-$E$38&gt;=0,$D34-$E$38,$D34-$E$38+24)+TIME(0,AL34,0),"h:mm;@"))</f>
        <v>19:00-19:00</v>
      </c>
      <c r="F34" s="392"/>
      <c r="G34" s="441"/>
      <c r="H34" s="343"/>
      <c r="I34" s="439"/>
      <c r="J34" s="343"/>
      <c r="K34" s="343"/>
      <c r="L34" s="440"/>
      <c r="M34" s="393"/>
      <c r="N34" s="394"/>
      <c r="O34" s="395"/>
      <c r="P34" s="396"/>
      <c r="Q34" s="395"/>
      <c r="R34" s="397"/>
      <c r="S34" s="398"/>
      <c r="T34" s="399"/>
      <c r="U34" s="400"/>
      <c r="V34" s="396"/>
      <c r="W34" s="399"/>
      <c r="X34" s="397"/>
      <c r="Y34" s="398"/>
      <c r="Z34" s="399"/>
      <c r="AA34" s="399"/>
      <c r="AB34" s="396"/>
      <c r="AC34" s="399"/>
      <c r="AD34" s="401"/>
      <c r="AE34" s="402"/>
      <c r="AF34" s="189"/>
      <c r="AG34" s="403"/>
      <c r="AH34" s="404"/>
      <c r="AI34" s="405"/>
      <c r="AJ34" s="404"/>
      <c r="AK34" s="404"/>
    </row>
    <row r="35" spans="1:38" ht="30" customHeight="1" thickBot="1" x14ac:dyDescent="0.3">
      <c r="D35" s="447">
        <f>MATCH(B4,AK5:AK19,0)</f>
        <v>9</v>
      </c>
      <c r="E35" s="445" t="str">
        <f t="shared" si="15"/>
        <v>19:00-19:00</v>
      </c>
      <c r="F35" s="392"/>
      <c r="G35" s="485"/>
      <c r="H35" s="486"/>
      <c r="I35" s="486"/>
      <c r="J35" s="486"/>
      <c r="K35" s="486"/>
      <c r="L35" s="487"/>
      <c r="M35" s="393"/>
      <c r="N35" s="394"/>
      <c r="O35" s="395"/>
      <c r="P35" s="396"/>
      <c r="Q35" s="395"/>
      <c r="R35" s="397"/>
      <c r="S35" s="398"/>
      <c r="T35" s="399"/>
      <c r="U35" s="400"/>
      <c r="V35" s="396"/>
      <c r="W35" s="399"/>
      <c r="X35" s="397"/>
      <c r="Y35" s="398"/>
      <c r="Z35" s="399"/>
      <c r="AA35" s="399"/>
      <c r="AB35" s="396"/>
      <c r="AC35" s="399"/>
      <c r="AD35" s="401"/>
      <c r="AE35" s="402"/>
      <c r="AF35" s="189"/>
      <c r="AG35" s="403"/>
      <c r="AH35" s="404"/>
      <c r="AI35" s="405"/>
      <c r="AJ35" s="404"/>
      <c r="AK35" s="404"/>
    </row>
    <row r="36" spans="1:38" ht="30" customHeight="1" thickBot="1" x14ac:dyDescent="0.3">
      <c r="D36" s="194">
        <f>TIME(INDEX(AH5:AH18,MATCH(B4,AK5:AK19,0)),INDEX(AI5:AI18,MATCH(B4,AK5:AK19,0)),0)+TIME(1,0,0)</f>
        <v>0.75</v>
      </c>
      <c r="E36" s="445" t="str">
        <f t="shared" si="15"/>
        <v>13:00-13:00</v>
      </c>
      <c r="F36" s="392"/>
      <c r="G36" s="485"/>
      <c r="H36" s="486"/>
      <c r="I36" s="486"/>
      <c r="J36" s="486"/>
      <c r="K36" s="155"/>
      <c r="L36" s="487"/>
      <c r="M36" s="393"/>
      <c r="N36" s="394"/>
      <c r="O36" s="395"/>
      <c r="P36" s="396"/>
      <c r="Q36" s="395"/>
      <c r="R36" s="397"/>
      <c r="S36" s="398"/>
      <c r="T36" s="399"/>
      <c r="U36" s="400"/>
      <c r="V36" s="396"/>
      <c r="W36" s="399"/>
      <c r="X36" s="397"/>
      <c r="Y36" s="398"/>
      <c r="Z36" s="399"/>
      <c r="AA36" s="399"/>
      <c r="AB36" s="396"/>
      <c r="AC36" s="399"/>
      <c r="AD36" s="401"/>
      <c r="AE36" s="402"/>
      <c r="AF36" s="189"/>
      <c r="AG36" s="403"/>
      <c r="AH36" s="404"/>
      <c r="AI36" s="405"/>
      <c r="AJ36" s="404"/>
      <c r="AK36" s="404"/>
    </row>
    <row r="37" spans="1:38" ht="30" customHeight="1" thickBot="1" x14ac:dyDescent="0.25">
      <c r="D37" s="220"/>
      <c r="E37" s="448">
        <f>MATCH(E4,AK5:AK19,0)</f>
        <v>1</v>
      </c>
      <c r="H37" s="155"/>
      <c r="I37" s="155"/>
      <c r="J37" s="155"/>
      <c r="K37" s="155"/>
      <c r="L37" s="155"/>
      <c r="Q37" s="155"/>
    </row>
    <row r="38" spans="1:38" ht="30" customHeight="1" thickBot="1" x14ac:dyDescent="0.25">
      <c r="D38" s="449">
        <f>IF($D5-$D$36&gt;=0,$D5-$D$36,$D5-$D$36+24)+1</f>
        <v>24.75</v>
      </c>
      <c r="E38" s="194">
        <f>TIME(INDEX(AH5:AH18,MATCH(E4,AK5:AK19,0)),INDEX(AI5:AI18,MATCH(E4,AK5:AK19,0)),0)</f>
        <v>0.20833333333333334</v>
      </c>
      <c r="H38" s="155"/>
      <c r="I38" s="155"/>
      <c r="J38" s="155"/>
      <c r="K38" s="155"/>
      <c r="L38" s="155"/>
      <c r="Q38" s="155"/>
    </row>
    <row r="39" spans="1:38" ht="30" customHeight="1" x14ac:dyDescent="0.2">
      <c r="E39" s="382"/>
      <c r="H39" s="155"/>
      <c r="I39" s="155"/>
      <c r="J39" s="155"/>
      <c r="K39" s="155"/>
      <c r="L39" s="155"/>
      <c r="Q39" s="155"/>
    </row>
    <row r="40" spans="1:38" ht="30" customHeight="1" x14ac:dyDescent="0.2">
      <c r="E40" s="382"/>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81"/>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3"/>
  <sheetViews>
    <sheetView topLeftCell="A43" zoomScale="130" zoomScaleNormal="130" workbookViewId="0">
      <selection activeCell="M88" sqref="M88"/>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39" t="str">
        <f>Parameters!B1</f>
        <v>IEEE 802.11 WIRELESS LOCAL AREA NETWORKS SESSION #199</v>
      </c>
      <c r="B1" s="534"/>
      <c r="C1" s="534"/>
      <c r="D1" s="534"/>
      <c r="E1" s="534"/>
      <c r="F1" s="534"/>
      <c r="G1" s="534"/>
      <c r="H1" s="534"/>
      <c r="I1" s="534"/>
    </row>
    <row r="2" spans="1:9" ht="25.35" customHeight="1" x14ac:dyDescent="0.4">
      <c r="A2" s="539" t="str">
        <f>Parameters!B2</f>
        <v>Orlando and teleconference</v>
      </c>
      <c r="B2" s="534"/>
      <c r="C2" s="534"/>
      <c r="D2" s="534"/>
      <c r="E2" s="534"/>
      <c r="F2" s="534"/>
      <c r="G2" s="534"/>
      <c r="H2" s="534"/>
      <c r="I2" s="534"/>
    </row>
    <row r="3" spans="1:9" ht="25.35" customHeight="1" x14ac:dyDescent="0.4">
      <c r="A3" s="539" t="str">
        <f>Parameters!B3</f>
        <v>May 14-19, 2023</v>
      </c>
      <c r="B3" s="534"/>
      <c r="C3" s="534"/>
      <c r="D3" s="534"/>
      <c r="E3" s="534"/>
      <c r="F3" s="534"/>
      <c r="G3" s="534"/>
      <c r="H3" s="534"/>
      <c r="I3" s="534"/>
    </row>
    <row r="4" spans="1:9" ht="18" customHeight="1" x14ac:dyDescent="0.25">
      <c r="A4" s="533" t="s">
        <v>256</v>
      </c>
      <c r="B4" s="534"/>
      <c r="C4" s="534"/>
      <c r="D4" s="534"/>
      <c r="E4" s="534"/>
      <c r="F4" s="534"/>
      <c r="G4" s="534"/>
      <c r="H4" s="534"/>
      <c r="I4" s="534"/>
    </row>
    <row r="5" spans="1:9" ht="18" customHeight="1" x14ac:dyDescent="0.25">
      <c r="A5" s="533" t="s">
        <v>70</v>
      </c>
      <c r="B5" s="534"/>
      <c r="C5" s="534"/>
      <c r="D5" s="534"/>
      <c r="E5" s="534"/>
      <c r="F5" s="534"/>
      <c r="G5" s="534"/>
      <c r="H5" s="534"/>
      <c r="I5" s="534"/>
    </row>
    <row r="6" spans="1:9" ht="18" customHeight="1" x14ac:dyDescent="0.25">
      <c r="A6" s="533" t="s">
        <v>257</v>
      </c>
      <c r="B6" s="534"/>
      <c r="C6" s="534"/>
      <c r="D6" s="534"/>
      <c r="E6" s="534"/>
      <c r="F6" s="534"/>
      <c r="G6" s="534"/>
      <c r="H6" s="534"/>
      <c r="I6" s="534"/>
    </row>
    <row r="7" spans="1:9" ht="18" customHeight="1" x14ac:dyDescent="0.25">
      <c r="A7" s="533" t="s">
        <v>362</v>
      </c>
      <c r="B7" s="534"/>
      <c r="C7" s="534"/>
      <c r="D7" s="534"/>
      <c r="E7" s="534"/>
      <c r="F7" s="534"/>
      <c r="G7" s="534"/>
      <c r="H7" s="534"/>
      <c r="I7" s="534"/>
    </row>
    <row r="8" spans="1:9" ht="30" customHeight="1" x14ac:dyDescent="0.4">
      <c r="A8" s="535" t="str">
        <f>"Agenda R" &amp; Parameters!$B$8</f>
        <v>Agenda R0</v>
      </c>
      <c r="B8" s="536"/>
      <c r="C8" s="536"/>
      <c r="D8" s="536"/>
      <c r="E8" s="536"/>
      <c r="F8" s="536"/>
      <c r="G8" s="536"/>
      <c r="H8" s="536"/>
      <c r="I8" s="536"/>
    </row>
    <row r="12" spans="1:9" ht="15.75" x14ac:dyDescent="0.25">
      <c r="A12" s="537" t="s">
        <v>565</v>
      </c>
      <c r="B12" s="538"/>
      <c r="C12" s="538"/>
      <c r="D12" s="538"/>
      <c r="E12" s="538"/>
      <c r="F12" s="538"/>
      <c r="G12" s="538"/>
      <c r="H12" s="538"/>
      <c r="I12" s="538"/>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0.375</v>
      </c>
      <c r="G15" s="79">
        <v>1</v>
      </c>
      <c r="H15" s="117">
        <f t="shared" ref="H15:H20" si="0">F15+TIME(0,G15,0)</f>
        <v>0.37569444444444444</v>
      </c>
      <c r="I15" s="89"/>
    </row>
    <row r="16" spans="1:9" ht="30" x14ac:dyDescent="0.2">
      <c r="A16" s="60" t="s">
        <v>84</v>
      </c>
      <c r="B16" s="69" t="s">
        <v>82</v>
      </c>
      <c r="C16" s="69" t="s">
        <v>322</v>
      </c>
      <c r="D16" s="69"/>
      <c r="E16" s="69" t="s">
        <v>85</v>
      </c>
      <c r="F16" s="117">
        <f>H15</f>
        <v>0.37569444444444444</v>
      </c>
      <c r="G16" s="79">
        <v>1</v>
      </c>
      <c r="H16" s="117">
        <f t="shared" si="0"/>
        <v>0.37638888888888888</v>
      </c>
      <c r="I16" s="89"/>
    </row>
    <row r="17" spans="1:10" ht="15" x14ac:dyDescent="0.2">
      <c r="A17" s="60" t="s">
        <v>86</v>
      </c>
      <c r="B17" s="69" t="s">
        <v>82</v>
      </c>
      <c r="C17" s="69" t="s">
        <v>264</v>
      </c>
      <c r="D17" s="137" t="s">
        <v>242</v>
      </c>
      <c r="E17" s="69" t="s">
        <v>101</v>
      </c>
      <c r="F17" s="117">
        <f>H16</f>
        <v>0.37638888888888888</v>
      </c>
      <c r="G17" s="79">
        <v>2</v>
      </c>
      <c r="H17" s="117">
        <f t="shared" si="0"/>
        <v>0.37777777777777777</v>
      </c>
      <c r="I17" s="89"/>
    </row>
    <row r="18" spans="1:10" ht="30" x14ac:dyDescent="0.2">
      <c r="A18" s="60" t="s">
        <v>87</v>
      </c>
      <c r="B18" s="69" t="s">
        <v>88</v>
      </c>
      <c r="C18" s="69" t="s">
        <v>220</v>
      </c>
      <c r="D18" s="137" t="s">
        <v>48</v>
      </c>
      <c r="E18" s="69" t="s">
        <v>101</v>
      </c>
      <c r="F18" s="117">
        <f>H17</f>
        <v>0.37777777777777777</v>
      </c>
      <c r="G18" s="79">
        <v>2</v>
      </c>
      <c r="H18" s="117">
        <f t="shared" si="0"/>
        <v>0.37916666666666665</v>
      </c>
      <c r="I18" s="89"/>
    </row>
    <row r="19" spans="1:10" ht="15" x14ac:dyDescent="0.2">
      <c r="A19" s="60" t="s">
        <v>89</v>
      </c>
      <c r="B19" s="69" t="s">
        <v>88</v>
      </c>
      <c r="C19" s="69" t="s">
        <v>90</v>
      </c>
      <c r="D19" s="137" t="s">
        <v>243</v>
      </c>
      <c r="E19" s="69" t="s">
        <v>91</v>
      </c>
      <c r="F19" s="117">
        <f>H18</f>
        <v>0.37916666666666665</v>
      </c>
      <c r="G19" s="79">
        <v>1</v>
      </c>
      <c r="H19" s="117">
        <f t="shared" si="0"/>
        <v>0.37986111111111109</v>
      </c>
      <c r="I19" s="89"/>
    </row>
    <row r="20" spans="1:10" ht="15" x14ac:dyDescent="0.2">
      <c r="A20" s="61" t="s">
        <v>92</v>
      </c>
      <c r="B20" s="70" t="s">
        <v>82</v>
      </c>
      <c r="C20" s="70" t="s">
        <v>93</v>
      </c>
      <c r="D20" s="70"/>
      <c r="E20" s="70" t="s">
        <v>101</v>
      </c>
      <c r="F20" s="118">
        <f>H19</f>
        <v>0.37986111111111109</v>
      </c>
      <c r="G20" s="80">
        <v>2</v>
      </c>
      <c r="H20" s="118">
        <f t="shared" si="0"/>
        <v>0.38124999999999998</v>
      </c>
      <c r="I20" s="90"/>
    </row>
    <row r="21" spans="1:10" ht="14.25" x14ac:dyDescent="0.2">
      <c r="D21" s="133"/>
      <c r="J21" s="284"/>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0.38124999999999998</v>
      </c>
      <c r="G24" s="82">
        <v>1</v>
      </c>
      <c r="H24" s="120">
        <f>F24+TIME(0,G24,0)</f>
        <v>0.38194444444444442</v>
      </c>
      <c r="I24" s="92"/>
    </row>
    <row r="25" spans="1:10" ht="18" customHeight="1" x14ac:dyDescent="0.25">
      <c r="A25" s="63" t="s">
        <v>102</v>
      </c>
      <c r="B25" s="72" t="s">
        <v>82</v>
      </c>
      <c r="C25" s="72" t="s">
        <v>287</v>
      </c>
      <c r="D25" s="137" t="s">
        <v>265</v>
      </c>
      <c r="E25" s="69" t="s">
        <v>144</v>
      </c>
      <c r="F25" s="120">
        <f>H24</f>
        <v>0.38194444444444442</v>
      </c>
      <c r="G25" s="82">
        <v>2</v>
      </c>
      <c r="H25" s="120">
        <f>F25+TIME(0,G25,0)</f>
        <v>0.3833333333333333</v>
      </c>
      <c r="I25" s="93"/>
    </row>
    <row r="26" spans="1:10" ht="18.600000000000001" customHeight="1" x14ac:dyDescent="0.2">
      <c r="A26" s="63" t="s">
        <v>288</v>
      </c>
      <c r="B26" s="72" t="s">
        <v>82</v>
      </c>
      <c r="C26" s="72" t="s">
        <v>291</v>
      </c>
      <c r="D26" s="137" t="s">
        <v>265</v>
      </c>
      <c r="E26" s="69" t="s">
        <v>144</v>
      </c>
      <c r="F26" s="120">
        <f>H25</f>
        <v>0.3833333333333333</v>
      </c>
      <c r="G26" s="82">
        <v>2</v>
      </c>
      <c r="H26" s="120">
        <f t="shared" ref="H26:H36" si="1">F26+TIME(0,G26,0)</f>
        <v>0.38472222222222219</v>
      </c>
      <c r="I26" s="92"/>
    </row>
    <row r="27" spans="1:10" ht="18.95" customHeight="1" x14ac:dyDescent="0.2">
      <c r="A27" s="63" t="s">
        <v>289</v>
      </c>
      <c r="B27" s="72" t="s">
        <v>82</v>
      </c>
      <c r="C27" s="72" t="s">
        <v>400</v>
      </c>
      <c r="D27" s="137" t="s">
        <v>265</v>
      </c>
      <c r="E27" s="69" t="s">
        <v>144</v>
      </c>
      <c r="F27" s="120">
        <f t="shared" ref="F27:F36" si="2">H26</f>
        <v>0.38472222222222219</v>
      </c>
      <c r="G27" s="82">
        <v>2</v>
      </c>
      <c r="H27" s="120">
        <f t="shared" si="1"/>
        <v>0.38611111111111107</v>
      </c>
      <c r="I27" s="92"/>
    </row>
    <row r="28" spans="1:10" ht="15" x14ac:dyDescent="0.2">
      <c r="A28" s="63" t="s">
        <v>290</v>
      </c>
      <c r="B28" s="72" t="s">
        <v>82</v>
      </c>
      <c r="C28" s="72" t="s">
        <v>401</v>
      </c>
      <c r="D28" s="137" t="s">
        <v>292</v>
      </c>
      <c r="E28" s="69" t="s">
        <v>144</v>
      </c>
      <c r="F28" s="120">
        <f t="shared" si="2"/>
        <v>0.38611111111111107</v>
      </c>
      <c r="G28" s="82">
        <v>1</v>
      </c>
      <c r="H28" s="120">
        <f t="shared" si="1"/>
        <v>0.38680555555555551</v>
      </c>
      <c r="I28" s="92"/>
    </row>
    <row r="29" spans="1:10" ht="18.600000000000001" customHeight="1" x14ac:dyDescent="0.2">
      <c r="A29" s="63" t="s">
        <v>293</v>
      </c>
      <c r="B29" s="72" t="s">
        <v>82</v>
      </c>
      <c r="C29" s="72" t="s">
        <v>294</v>
      </c>
      <c r="D29" s="137" t="s">
        <v>265</v>
      </c>
      <c r="E29" s="69" t="s">
        <v>144</v>
      </c>
      <c r="F29" s="120">
        <f t="shared" si="2"/>
        <v>0.38680555555555551</v>
      </c>
      <c r="G29" s="82">
        <v>1</v>
      </c>
      <c r="H29" s="120">
        <f t="shared" si="1"/>
        <v>0.38749999999999996</v>
      </c>
      <c r="I29" s="92"/>
    </row>
    <row r="30" spans="1:10" ht="18" customHeight="1" x14ac:dyDescent="0.2">
      <c r="A30" s="63" t="s">
        <v>295</v>
      </c>
      <c r="B30" s="72" t="s">
        <v>82</v>
      </c>
      <c r="C30" s="72" t="s">
        <v>296</v>
      </c>
      <c r="D30" s="137" t="s">
        <v>265</v>
      </c>
      <c r="E30" s="69" t="s">
        <v>144</v>
      </c>
      <c r="F30" s="120">
        <f t="shared" si="2"/>
        <v>0.38749999999999996</v>
      </c>
      <c r="G30" s="82">
        <v>1</v>
      </c>
      <c r="H30" s="120">
        <f t="shared" si="1"/>
        <v>0.3881944444444444</v>
      </c>
      <c r="I30" s="92"/>
    </row>
    <row r="31" spans="1:10" ht="15.6" customHeight="1" x14ac:dyDescent="0.2">
      <c r="A31" s="63" t="s">
        <v>297</v>
      </c>
      <c r="B31" s="72" t="s">
        <v>82</v>
      </c>
      <c r="C31" s="72" t="s">
        <v>298</v>
      </c>
      <c r="D31" s="137" t="s">
        <v>265</v>
      </c>
      <c r="E31" s="69" t="s">
        <v>144</v>
      </c>
      <c r="F31" s="120">
        <f t="shared" si="2"/>
        <v>0.3881944444444444</v>
      </c>
      <c r="G31" s="82">
        <v>1</v>
      </c>
      <c r="H31" s="120">
        <f t="shared" si="1"/>
        <v>0.38888888888888884</v>
      </c>
      <c r="I31" s="92"/>
    </row>
    <row r="32" spans="1:10" ht="16.7" customHeight="1" x14ac:dyDescent="0.2">
      <c r="A32" s="63" t="s">
        <v>299</v>
      </c>
      <c r="B32" s="72" t="s">
        <v>82</v>
      </c>
      <c r="C32" s="72" t="s">
        <v>300</v>
      </c>
      <c r="D32" s="137" t="s">
        <v>265</v>
      </c>
      <c r="E32" s="69" t="s">
        <v>144</v>
      </c>
      <c r="F32" s="120">
        <f t="shared" si="2"/>
        <v>0.38888888888888884</v>
      </c>
      <c r="G32" s="82">
        <v>1</v>
      </c>
      <c r="H32" s="120">
        <f t="shared" si="1"/>
        <v>0.38958333333333328</v>
      </c>
      <c r="I32" s="92"/>
    </row>
    <row r="33" spans="1:10" ht="15.6" customHeight="1" x14ac:dyDescent="0.2">
      <c r="A33" s="63" t="s">
        <v>301</v>
      </c>
      <c r="B33" s="72" t="s">
        <v>82</v>
      </c>
      <c r="C33" s="72" t="s">
        <v>302</v>
      </c>
      <c r="D33" s="137" t="s">
        <v>265</v>
      </c>
      <c r="E33" s="69" t="s">
        <v>144</v>
      </c>
      <c r="F33" s="120">
        <f t="shared" si="2"/>
        <v>0.38958333333333328</v>
      </c>
      <c r="G33" s="82">
        <v>1</v>
      </c>
      <c r="H33" s="120">
        <f t="shared" si="1"/>
        <v>0.39027777777777772</v>
      </c>
      <c r="I33" s="92"/>
    </row>
    <row r="34" spans="1:10" ht="16.350000000000001" customHeight="1" x14ac:dyDescent="0.2">
      <c r="A34" s="63" t="s">
        <v>303</v>
      </c>
      <c r="B34" s="72" t="s">
        <v>82</v>
      </c>
      <c r="C34" s="72" t="s">
        <v>304</v>
      </c>
      <c r="D34" s="137" t="s">
        <v>265</v>
      </c>
      <c r="E34" s="69" t="s">
        <v>144</v>
      </c>
      <c r="F34" s="120">
        <f t="shared" si="2"/>
        <v>0.39027777777777772</v>
      </c>
      <c r="G34" s="82">
        <v>1</v>
      </c>
      <c r="H34" s="120">
        <f t="shared" si="1"/>
        <v>0.39097222222222217</v>
      </c>
      <c r="I34" s="92"/>
    </row>
    <row r="35" spans="1:10" ht="15.6" customHeight="1" x14ac:dyDescent="0.2">
      <c r="A35" s="63" t="s">
        <v>305</v>
      </c>
      <c r="B35" s="72" t="s">
        <v>82</v>
      </c>
      <c r="C35" s="72" t="s">
        <v>306</v>
      </c>
      <c r="D35" s="137" t="s">
        <v>265</v>
      </c>
      <c r="E35" s="69" t="s">
        <v>144</v>
      </c>
      <c r="F35" s="120">
        <f t="shared" si="2"/>
        <v>0.39097222222222217</v>
      </c>
      <c r="G35" s="82">
        <v>1</v>
      </c>
      <c r="H35" s="120">
        <f t="shared" si="1"/>
        <v>0.39166666666666661</v>
      </c>
      <c r="I35" s="92"/>
    </row>
    <row r="36" spans="1:10" ht="15.95" customHeight="1" x14ac:dyDescent="0.2">
      <c r="A36" s="63" t="s">
        <v>307</v>
      </c>
      <c r="B36" s="72"/>
      <c r="C36" s="72"/>
      <c r="D36" s="76"/>
      <c r="E36" s="72"/>
      <c r="F36" s="120">
        <f t="shared" si="2"/>
        <v>0.39166666666666661</v>
      </c>
      <c r="G36" s="82">
        <v>0</v>
      </c>
      <c r="H36" s="120">
        <f t="shared" si="1"/>
        <v>0.39166666666666661</v>
      </c>
      <c r="I36" s="92"/>
    </row>
    <row r="37" spans="1:10" ht="15.75" x14ac:dyDescent="0.25">
      <c r="A37" s="62" t="s">
        <v>308</v>
      </c>
      <c r="B37" s="71"/>
      <c r="C37" s="73" t="s">
        <v>105</v>
      </c>
      <c r="D37" s="73"/>
      <c r="E37" s="71"/>
      <c r="F37" s="119"/>
      <c r="G37" s="81"/>
      <c r="H37" s="119"/>
      <c r="I37" s="91"/>
    </row>
    <row r="38" spans="1:10" ht="28.5" x14ac:dyDescent="0.2">
      <c r="A38" s="63" t="s">
        <v>309</v>
      </c>
      <c r="B38" s="72" t="s">
        <v>82</v>
      </c>
      <c r="C38" s="72" t="s">
        <v>106</v>
      </c>
      <c r="D38" s="137" t="s">
        <v>242</v>
      </c>
      <c r="E38" s="72" t="s">
        <v>101</v>
      </c>
      <c r="F38" s="120">
        <f>H36</f>
        <v>0.39166666666666661</v>
      </c>
      <c r="G38" s="82">
        <v>1</v>
      </c>
      <c r="H38" s="120">
        <f>F38+TIME(0,G38,0)</f>
        <v>0.39236111111111105</v>
      </c>
      <c r="I38" s="92"/>
    </row>
    <row r="39" spans="1:10" ht="30" x14ac:dyDescent="0.25">
      <c r="A39" s="62" t="s">
        <v>310</v>
      </c>
      <c r="B39" s="69" t="s">
        <v>82</v>
      </c>
      <c r="C39" s="73" t="s">
        <v>127</v>
      </c>
      <c r="D39" s="137" t="s">
        <v>242</v>
      </c>
      <c r="E39" s="69" t="s">
        <v>101</v>
      </c>
      <c r="F39" s="117">
        <f>H38</f>
        <v>0.39236111111111105</v>
      </c>
      <c r="G39" s="79">
        <v>1</v>
      </c>
      <c r="H39" s="117">
        <f>F39+TIME(0,G39,0)</f>
        <v>0.39305555555555549</v>
      </c>
      <c r="I39" s="89"/>
    </row>
    <row r="40" spans="1:10" ht="15" x14ac:dyDescent="0.2">
      <c r="A40" s="97"/>
      <c r="B40" s="102"/>
      <c r="C40" s="102"/>
      <c r="D40" s="99"/>
      <c r="E40" s="102"/>
      <c r="F40" s="122">
        <f>H39</f>
        <v>0.39305555555555549</v>
      </c>
      <c r="G40" s="106">
        <v>0</v>
      </c>
      <c r="H40" s="122">
        <f>F40+TIME(0,G40,0)</f>
        <v>0.39305555555555549</v>
      </c>
      <c r="I40" s="110"/>
    </row>
    <row r="41" spans="1:10" ht="14.25" x14ac:dyDescent="0.2">
      <c r="D41" s="133"/>
      <c r="J41" s="284"/>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242</v>
      </c>
      <c r="E43" s="69" t="s">
        <v>101</v>
      </c>
      <c r="F43" s="117">
        <f>H40</f>
        <v>0.39305555555555549</v>
      </c>
      <c r="G43" s="79">
        <v>1</v>
      </c>
      <c r="H43" s="117">
        <f t="shared" ref="H43:H51" si="3">F43+TIME(0,G43,0)</f>
        <v>0.39374999999999993</v>
      </c>
      <c r="I43" s="89"/>
    </row>
    <row r="44" spans="1:10" ht="30" x14ac:dyDescent="0.2">
      <c r="A44" s="60" t="s">
        <v>113</v>
      </c>
      <c r="B44" s="69" t="s">
        <v>82</v>
      </c>
      <c r="C44" s="69" t="s">
        <v>399</v>
      </c>
      <c r="D44" s="137" t="s">
        <v>242</v>
      </c>
      <c r="E44" s="69" t="s">
        <v>101</v>
      </c>
      <c r="F44" s="117">
        <f t="shared" ref="F44:F51" si="4">H43</f>
        <v>0.39374999999999993</v>
      </c>
      <c r="G44" s="79">
        <v>1</v>
      </c>
      <c r="H44" s="117">
        <f t="shared" si="3"/>
        <v>0.39444444444444438</v>
      </c>
      <c r="I44" s="89"/>
    </row>
    <row r="45" spans="1:10" ht="15" x14ac:dyDescent="0.2">
      <c r="A45" s="60" t="s">
        <v>114</v>
      </c>
      <c r="B45" s="69" t="s">
        <v>82</v>
      </c>
      <c r="C45" s="69" t="s">
        <v>53</v>
      </c>
      <c r="D45" s="137" t="s">
        <v>244</v>
      </c>
      <c r="E45" s="69" t="s">
        <v>115</v>
      </c>
      <c r="F45" s="117">
        <f t="shared" si="4"/>
        <v>0.39444444444444438</v>
      </c>
      <c r="G45" s="79">
        <v>10</v>
      </c>
      <c r="H45" s="117">
        <f t="shared" si="3"/>
        <v>0.4013888888888888</v>
      </c>
      <c r="I45" s="89"/>
    </row>
    <row r="46" spans="1:10" ht="15" x14ac:dyDescent="0.2">
      <c r="A46" s="60" t="s">
        <v>116</v>
      </c>
      <c r="B46" s="69" t="s">
        <v>82</v>
      </c>
      <c r="C46" s="69" t="s">
        <v>117</v>
      </c>
      <c r="D46" s="137" t="s">
        <v>244</v>
      </c>
      <c r="E46" s="69" t="s">
        <v>115</v>
      </c>
      <c r="F46" s="117">
        <f t="shared" si="4"/>
        <v>0.4013888888888888</v>
      </c>
      <c r="G46" s="79">
        <v>1</v>
      </c>
      <c r="H46" s="117">
        <f t="shared" si="3"/>
        <v>0.40208333333333324</v>
      </c>
      <c r="I46" s="89"/>
    </row>
    <row r="47" spans="1:10" ht="15" x14ac:dyDescent="0.2">
      <c r="A47" s="60" t="s">
        <v>118</v>
      </c>
      <c r="B47" s="69" t="s">
        <v>82</v>
      </c>
      <c r="C47" s="69" t="s">
        <v>121</v>
      </c>
      <c r="D47" s="137" t="s">
        <v>244</v>
      </c>
      <c r="E47" s="69" t="s">
        <v>115</v>
      </c>
      <c r="F47" s="117">
        <f t="shared" si="4"/>
        <v>0.40208333333333324</v>
      </c>
      <c r="G47" s="79">
        <v>1</v>
      </c>
      <c r="H47" s="117">
        <f t="shared" si="3"/>
        <v>0.40277777777777768</v>
      </c>
      <c r="I47" s="89"/>
    </row>
    <row r="48" spans="1:10" ht="15" x14ac:dyDescent="0.2">
      <c r="A48" s="60" t="s">
        <v>120</v>
      </c>
      <c r="B48" s="69" t="s">
        <v>82</v>
      </c>
      <c r="C48" s="69" t="s">
        <v>123</v>
      </c>
      <c r="D48" s="137" t="s">
        <v>244</v>
      </c>
      <c r="E48" s="69" t="s">
        <v>115</v>
      </c>
      <c r="F48" s="117">
        <f t="shared" si="4"/>
        <v>0.40277777777777768</v>
      </c>
      <c r="G48" s="79">
        <v>1</v>
      </c>
      <c r="H48" s="117">
        <f t="shared" si="3"/>
        <v>0.40347222222222212</v>
      </c>
      <c r="I48" s="89"/>
    </row>
    <row r="49" spans="1:10" ht="15" x14ac:dyDescent="0.2">
      <c r="A49" s="60" t="s">
        <v>122</v>
      </c>
      <c r="B49" s="69" t="s">
        <v>82</v>
      </c>
      <c r="C49" s="69" t="s">
        <v>268</v>
      </c>
      <c r="D49" s="137" t="s">
        <v>244</v>
      </c>
      <c r="E49" s="69" t="s">
        <v>115</v>
      </c>
      <c r="F49" s="117">
        <f t="shared" si="4"/>
        <v>0.40347222222222212</v>
      </c>
      <c r="G49" s="79">
        <v>1</v>
      </c>
      <c r="H49" s="117">
        <f t="shared" si="3"/>
        <v>0.40416666666666656</v>
      </c>
      <c r="I49" s="89"/>
    </row>
    <row r="50" spans="1:10" ht="15" x14ac:dyDescent="0.2">
      <c r="A50" s="60" t="s">
        <v>124</v>
      </c>
      <c r="B50" s="69" t="s">
        <v>82</v>
      </c>
      <c r="C50" s="69" t="s">
        <v>126</v>
      </c>
      <c r="D50" s="137" t="s">
        <v>244</v>
      </c>
      <c r="E50" s="69" t="s">
        <v>115</v>
      </c>
      <c r="F50" s="117">
        <f t="shared" si="4"/>
        <v>0.40416666666666656</v>
      </c>
      <c r="G50" s="79">
        <v>1</v>
      </c>
      <c r="H50" s="117">
        <f t="shared" si="3"/>
        <v>0.40486111111111101</v>
      </c>
      <c r="I50" s="89"/>
    </row>
    <row r="51" spans="1:10" ht="15" x14ac:dyDescent="0.2">
      <c r="A51" s="61" t="s">
        <v>125</v>
      </c>
      <c r="B51" s="70"/>
      <c r="C51" s="70"/>
      <c r="D51" s="192" t="s">
        <v>244</v>
      </c>
      <c r="E51" s="70" t="s">
        <v>115</v>
      </c>
      <c r="F51" s="118">
        <f t="shared" si="4"/>
        <v>0.40486111111111101</v>
      </c>
      <c r="G51" s="80">
        <v>0</v>
      </c>
      <c r="H51" s="118">
        <f t="shared" si="3"/>
        <v>0.40486111111111101</v>
      </c>
      <c r="I51" s="90"/>
    </row>
    <row r="52" spans="1:10" ht="15" x14ac:dyDescent="0.2">
      <c r="D52" s="141"/>
      <c r="J52" s="284"/>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242</v>
      </c>
      <c r="E55" s="72" t="s">
        <v>101</v>
      </c>
      <c r="F55" s="120">
        <f>H51</f>
        <v>0.40486111111111101</v>
      </c>
      <c r="G55" s="82">
        <v>0</v>
      </c>
      <c r="H55" s="120">
        <f t="shared" ref="H55:H64" si="5">F55+TIME(0,G55,0)</f>
        <v>0.40486111111111101</v>
      </c>
      <c r="I55" s="94"/>
    </row>
    <row r="56" spans="1:10" ht="14.25" x14ac:dyDescent="0.2">
      <c r="A56" s="63" t="s">
        <v>134</v>
      </c>
      <c r="B56" s="72" t="s">
        <v>82</v>
      </c>
      <c r="C56" s="72" t="s">
        <v>323</v>
      </c>
      <c r="D56" s="137" t="s">
        <v>242</v>
      </c>
      <c r="E56" s="72" t="s">
        <v>101</v>
      </c>
      <c r="F56" s="120">
        <f t="shared" ref="F56:F64" si="6">H55</f>
        <v>0.40486111111111101</v>
      </c>
      <c r="G56" s="82">
        <v>0</v>
      </c>
      <c r="H56" s="120">
        <f t="shared" si="5"/>
        <v>0.40486111111111101</v>
      </c>
      <c r="I56" s="94"/>
    </row>
    <row r="57" spans="1:10" ht="14.25" x14ac:dyDescent="0.2">
      <c r="A57" s="63" t="s">
        <v>135</v>
      </c>
      <c r="B57" s="72" t="s">
        <v>82</v>
      </c>
      <c r="C57" s="72" t="s">
        <v>261</v>
      </c>
      <c r="D57" s="137" t="s">
        <v>242</v>
      </c>
      <c r="E57" s="72" t="s">
        <v>101</v>
      </c>
      <c r="F57" s="120">
        <f t="shared" si="6"/>
        <v>0.40486111111111101</v>
      </c>
      <c r="G57" s="82">
        <v>0</v>
      </c>
      <c r="H57" s="120">
        <f t="shared" si="5"/>
        <v>0.40486111111111101</v>
      </c>
      <c r="I57" s="94"/>
    </row>
    <row r="58" spans="1:10" ht="14.25" x14ac:dyDescent="0.2">
      <c r="A58" s="63" t="s">
        <v>136</v>
      </c>
      <c r="B58" s="72" t="s">
        <v>82</v>
      </c>
      <c r="C58" s="72" t="s">
        <v>137</v>
      </c>
      <c r="D58" s="137" t="s">
        <v>242</v>
      </c>
      <c r="E58" s="72" t="s">
        <v>101</v>
      </c>
      <c r="F58" s="120">
        <f t="shared" si="6"/>
        <v>0.40486111111111101</v>
      </c>
      <c r="G58" s="82">
        <v>0</v>
      </c>
      <c r="H58" s="120">
        <f t="shared" si="5"/>
        <v>0.40486111111111101</v>
      </c>
      <c r="I58" s="94"/>
    </row>
    <row r="59" spans="1:10" ht="14.25" x14ac:dyDescent="0.2">
      <c r="A59" s="63" t="s">
        <v>138</v>
      </c>
      <c r="B59" s="72" t="s">
        <v>82</v>
      </c>
      <c r="C59" s="72" t="s">
        <v>139</v>
      </c>
      <c r="D59" s="137" t="s">
        <v>242</v>
      </c>
      <c r="E59" s="72" t="s">
        <v>101</v>
      </c>
      <c r="F59" s="120">
        <f t="shared" si="6"/>
        <v>0.40486111111111101</v>
      </c>
      <c r="G59" s="82">
        <v>0</v>
      </c>
      <c r="H59" s="120">
        <f t="shared" si="5"/>
        <v>0.40486111111111101</v>
      </c>
      <c r="I59" s="94"/>
    </row>
    <row r="60" spans="1:10" ht="14.25" x14ac:dyDescent="0.2">
      <c r="A60" s="63" t="s">
        <v>140</v>
      </c>
      <c r="B60" s="72" t="s">
        <v>82</v>
      </c>
      <c r="C60" s="72" t="s">
        <v>141</v>
      </c>
      <c r="D60" s="137" t="s">
        <v>242</v>
      </c>
      <c r="E60" s="72" t="s">
        <v>144</v>
      </c>
      <c r="F60" s="120">
        <f t="shared" si="6"/>
        <v>0.40486111111111101</v>
      </c>
      <c r="G60" s="82">
        <v>1</v>
      </c>
      <c r="H60" s="120">
        <f t="shared" si="5"/>
        <v>0.40555555555555545</v>
      </c>
      <c r="I60" s="94"/>
    </row>
    <row r="61" spans="1:10" ht="14.25" x14ac:dyDescent="0.2">
      <c r="A61" s="63" t="s">
        <v>142</v>
      </c>
      <c r="B61" s="72" t="s">
        <v>82</v>
      </c>
      <c r="C61" s="72" t="s">
        <v>146</v>
      </c>
      <c r="D61" s="72"/>
      <c r="E61" s="72" t="s">
        <v>91</v>
      </c>
      <c r="F61" s="120">
        <f t="shared" si="6"/>
        <v>0.40555555555555545</v>
      </c>
      <c r="G61" s="82">
        <v>1</v>
      </c>
      <c r="H61" s="120">
        <f t="shared" si="5"/>
        <v>0.40624999999999989</v>
      </c>
      <c r="I61" s="94"/>
    </row>
    <row r="62" spans="1:10" ht="14.25" x14ac:dyDescent="0.2">
      <c r="A62" s="63" t="s">
        <v>145</v>
      </c>
      <c r="B62" s="72" t="s">
        <v>82</v>
      </c>
      <c r="C62" s="72" t="s">
        <v>148</v>
      </c>
      <c r="D62" s="137" t="s">
        <v>245</v>
      </c>
      <c r="E62" s="72" t="s">
        <v>144</v>
      </c>
      <c r="F62" s="120">
        <f t="shared" si="6"/>
        <v>0.40624999999999989</v>
      </c>
      <c r="G62" s="82">
        <v>1</v>
      </c>
      <c r="H62" s="120">
        <f t="shared" si="5"/>
        <v>0.40694444444444433</v>
      </c>
      <c r="I62" s="94"/>
    </row>
    <row r="63" spans="1:10" ht="14.25" x14ac:dyDescent="0.2">
      <c r="A63" s="63" t="s">
        <v>147</v>
      </c>
      <c r="B63" s="72" t="s">
        <v>82</v>
      </c>
      <c r="C63" s="72" t="s">
        <v>143</v>
      </c>
      <c r="D63" s="137" t="s">
        <v>245</v>
      </c>
      <c r="E63" s="72" t="s">
        <v>144</v>
      </c>
      <c r="F63" s="120">
        <f t="shared" si="6"/>
        <v>0.40694444444444433</v>
      </c>
      <c r="G63" s="82">
        <v>1</v>
      </c>
      <c r="H63" s="120">
        <f t="shared" si="5"/>
        <v>0.40763888888888877</v>
      </c>
      <c r="I63" s="94"/>
    </row>
    <row r="64" spans="1:10" ht="14.25" x14ac:dyDescent="0.2">
      <c r="A64" s="188" t="s">
        <v>149</v>
      </c>
      <c r="B64" s="99"/>
      <c r="C64" s="99"/>
      <c r="D64" s="101"/>
      <c r="E64" s="99"/>
      <c r="F64" s="186">
        <f t="shared" si="6"/>
        <v>0.40763888888888877</v>
      </c>
      <c r="G64" s="187">
        <v>0</v>
      </c>
      <c r="H64" s="186">
        <f t="shared" si="5"/>
        <v>0.40763888888888877</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199</v>
      </c>
      <c r="D66" s="137" t="s">
        <v>245</v>
      </c>
      <c r="E66" s="72" t="s">
        <v>200</v>
      </c>
      <c r="F66" s="120">
        <f>H64</f>
        <v>0.40763888888888877</v>
      </c>
      <c r="G66" s="82">
        <v>2</v>
      </c>
      <c r="H66" s="120">
        <f t="shared" ref="H66:H71" si="7">F66+TIME(0,G66,0)</f>
        <v>0.40902777777777766</v>
      </c>
      <c r="I66" s="92"/>
    </row>
    <row r="67" spans="1:9" ht="14.25" x14ac:dyDescent="0.2">
      <c r="A67" s="63" t="s">
        <v>153</v>
      </c>
      <c r="B67" s="72" t="s">
        <v>82</v>
      </c>
      <c r="C67" s="72" t="s">
        <v>241</v>
      </c>
      <c r="D67" s="137" t="s">
        <v>245</v>
      </c>
      <c r="E67" s="72" t="s">
        <v>270</v>
      </c>
      <c r="F67" s="120">
        <f>H66</f>
        <v>0.40902777777777766</v>
      </c>
      <c r="G67" s="82">
        <v>2</v>
      </c>
      <c r="H67" s="120">
        <f t="shared" si="7"/>
        <v>0.41041666666666654</v>
      </c>
      <c r="I67" s="92"/>
    </row>
    <row r="68" spans="1:9" ht="14.25" x14ac:dyDescent="0.2">
      <c r="A68" s="63" t="s">
        <v>155</v>
      </c>
      <c r="B68" s="72" t="s">
        <v>82</v>
      </c>
      <c r="C68" s="72" t="s">
        <v>154</v>
      </c>
      <c r="D68" s="137" t="s">
        <v>245</v>
      </c>
      <c r="E68" s="72" t="s">
        <v>115</v>
      </c>
      <c r="F68" s="120">
        <f>H67</f>
        <v>0.41041666666666654</v>
      </c>
      <c r="G68" s="82">
        <v>0</v>
      </c>
      <c r="H68" s="120">
        <f t="shared" si="7"/>
        <v>0.41041666666666654</v>
      </c>
      <c r="I68" s="92"/>
    </row>
    <row r="69" spans="1:9" ht="14.25" x14ac:dyDescent="0.2">
      <c r="A69" s="63" t="s">
        <v>156</v>
      </c>
      <c r="B69" s="72" t="s">
        <v>82</v>
      </c>
      <c r="C69" s="72" t="s">
        <v>157</v>
      </c>
      <c r="D69" s="137" t="s">
        <v>245</v>
      </c>
      <c r="E69" s="72" t="s">
        <v>267</v>
      </c>
      <c r="F69" s="120">
        <f>H68</f>
        <v>0.41041666666666654</v>
      </c>
      <c r="G69" s="82">
        <v>2</v>
      </c>
      <c r="H69" s="120">
        <f t="shared" si="7"/>
        <v>0.41180555555555542</v>
      </c>
      <c r="I69" s="92"/>
    </row>
    <row r="70" spans="1:9" ht="14.25" x14ac:dyDescent="0.2">
      <c r="A70" s="63" t="s">
        <v>158</v>
      </c>
      <c r="B70" s="72" t="s">
        <v>82</v>
      </c>
      <c r="C70" s="72" t="s">
        <v>159</v>
      </c>
      <c r="D70" s="137" t="s">
        <v>245</v>
      </c>
      <c r="E70" s="72" t="s">
        <v>262</v>
      </c>
      <c r="F70" s="120">
        <f>H69</f>
        <v>0.41180555555555542</v>
      </c>
      <c r="G70" s="82">
        <v>2</v>
      </c>
      <c r="H70" s="120">
        <f t="shared" si="7"/>
        <v>0.41319444444444431</v>
      </c>
      <c r="I70" s="92"/>
    </row>
    <row r="71" spans="1:9" ht="14.25" x14ac:dyDescent="0.2">
      <c r="A71" s="63" t="s">
        <v>228</v>
      </c>
      <c r="B71" s="72" t="s">
        <v>82</v>
      </c>
      <c r="C71" s="72"/>
      <c r="D71" s="137"/>
      <c r="E71" s="72"/>
      <c r="F71" s="120">
        <f>H70</f>
        <v>0.41319444444444431</v>
      </c>
      <c r="G71" s="82">
        <v>0</v>
      </c>
      <c r="H71" s="120">
        <f t="shared" si="7"/>
        <v>0.41319444444444431</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369</v>
      </c>
      <c r="D73" s="137" t="s">
        <v>245</v>
      </c>
      <c r="E73" s="72" t="s">
        <v>397</v>
      </c>
      <c r="F73" s="120">
        <f>H71</f>
        <v>0.41319444444444431</v>
      </c>
      <c r="G73" s="82">
        <v>2</v>
      </c>
      <c r="H73" s="120">
        <f t="shared" ref="H73:H80" si="8">F73+TIME(0,G73,0)</f>
        <v>0.41458333333333319</v>
      </c>
      <c r="I73" s="92"/>
    </row>
    <row r="74" spans="1:9" ht="14.25" x14ac:dyDescent="0.2">
      <c r="A74" s="63" t="s">
        <v>163</v>
      </c>
      <c r="B74" s="72" t="s">
        <v>82</v>
      </c>
      <c r="C74" s="72" t="s">
        <v>271</v>
      </c>
      <c r="D74" s="137" t="s">
        <v>245</v>
      </c>
      <c r="E74" s="72" t="s">
        <v>272</v>
      </c>
      <c r="F74" s="120">
        <f>H73</f>
        <v>0.41458333333333319</v>
      </c>
      <c r="G74" s="82">
        <v>2</v>
      </c>
      <c r="H74" s="120">
        <f t="shared" si="8"/>
        <v>0.41597222222222208</v>
      </c>
      <c r="I74" s="92"/>
    </row>
    <row r="75" spans="1:9" ht="14.25" x14ac:dyDescent="0.2">
      <c r="A75" s="63" t="s">
        <v>164</v>
      </c>
      <c r="B75" s="72" t="s">
        <v>82</v>
      </c>
      <c r="C75" s="72" t="s">
        <v>342</v>
      </c>
      <c r="D75" s="137" t="s">
        <v>245</v>
      </c>
      <c r="E75" s="72" t="s">
        <v>286</v>
      </c>
      <c r="F75" s="120">
        <f>H74</f>
        <v>0.41597222222222208</v>
      </c>
      <c r="G75" s="82">
        <v>2</v>
      </c>
      <c r="H75" s="120">
        <f t="shared" si="8"/>
        <v>0.41736111111111096</v>
      </c>
      <c r="I75" s="92"/>
    </row>
    <row r="76" spans="1:9" ht="14.25" x14ac:dyDescent="0.2">
      <c r="A76" s="63" t="s">
        <v>165</v>
      </c>
      <c r="B76" s="72" t="s">
        <v>82</v>
      </c>
      <c r="C76" s="72" t="s">
        <v>371</v>
      </c>
      <c r="D76" s="137" t="s">
        <v>245</v>
      </c>
      <c r="E76" s="72" t="s">
        <v>200</v>
      </c>
      <c r="F76" s="120">
        <f>H75</f>
        <v>0.41736111111111096</v>
      </c>
      <c r="G76" s="82">
        <v>2</v>
      </c>
      <c r="H76" s="120">
        <f t="shared" si="8"/>
        <v>0.41874999999999984</v>
      </c>
      <c r="I76" s="92"/>
    </row>
    <row r="77" spans="1:9" ht="14.25" x14ac:dyDescent="0.2">
      <c r="A77" s="63" t="s">
        <v>166</v>
      </c>
      <c r="B77" s="72" t="s">
        <v>82</v>
      </c>
      <c r="C77" s="72" t="s">
        <v>370</v>
      </c>
      <c r="D77" s="137" t="s">
        <v>245</v>
      </c>
      <c r="E77" s="72" t="s">
        <v>398</v>
      </c>
      <c r="F77" s="120">
        <f t="shared" ref="F77:F80" si="9">H76</f>
        <v>0.41874999999999984</v>
      </c>
      <c r="G77" s="82">
        <v>2</v>
      </c>
      <c r="H77" s="120">
        <f t="shared" si="8"/>
        <v>0.42013888888888873</v>
      </c>
      <c r="I77" s="92"/>
    </row>
    <row r="78" spans="1:9" ht="14.25" x14ac:dyDescent="0.2">
      <c r="A78" s="138" t="s">
        <v>167</v>
      </c>
      <c r="B78" s="72" t="s">
        <v>82</v>
      </c>
      <c r="C78" s="72" t="s">
        <v>509</v>
      </c>
      <c r="D78" s="137" t="s">
        <v>245</v>
      </c>
      <c r="E78" s="72" t="s">
        <v>170</v>
      </c>
      <c r="F78" s="120">
        <f t="shared" si="9"/>
        <v>0.42013888888888873</v>
      </c>
      <c r="G78" s="82">
        <v>2</v>
      </c>
      <c r="H78" s="120">
        <f t="shared" si="8"/>
        <v>0.42152777777777761</v>
      </c>
      <c r="I78" s="92"/>
    </row>
    <row r="79" spans="1:9" ht="14.25" x14ac:dyDescent="0.2">
      <c r="A79" s="138" t="s">
        <v>168</v>
      </c>
      <c r="B79" s="72" t="s">
        <v>82</v>
      </c>
      <c r="C79" s="72"/>
      <c r="D79" s="137" t="s">
        <v>245</v>
      </c>
      <c r="F79" s="120">
        <f t="shared" si="9"/>
        <v>0.42152777777777761</v>
      </c>
      <c r="G79" s="82">
        <v>0</v>
      </c>
      <c r="H79" s="120">
        <f t="shared" si="8"/>
        <v>0.42152777777777761</v>
      </c>
      <c r="I79" s="92"/>
    </row>
    <row r="80" spans="1:9" ht="14.25" x14ac:dyDescent="0.2">
      <c r="A80" s="138" t="s">
        <v>169</v>
      </c>
      <c r="B80" s="72" t="s">
        <v>82</v>
      </c>
      <c r="C80" s="72"/>
      <c r="D80" s="137" t="s">
        <v>245</v>
      </c>
      <c r="F80" s="120">
        <f t="shared" si="9"/>
        <v>0.42152777777777761</v>
      </c>
      <c r="G80" s="82">
        <v>0</v>
      </c>
      <c r="H80" s="120">
        <f t="shared" si="8"/>
        <v>0.42152777777777761</v>
      </c>
      <c r="I80" s="92"/>
    </row>
    <row r="81" spans="1:10" ht="14.25" x14ac:dyDescent="0.2">
      <c r="A81" s="138"/>
      <c r="B81" s="72"/>
      <c r="C81" s="72"/>
      <c r="D81" s="137"/>
      <c r="E81" s="72"/>
      <c r="F81" s="120"/>
      <c r="G81" s="82"/>
      <c r="H81" s="120"/>
      <c r="I81" s="92"/>
    </row>
    <row r="82" spans="1:10" ht="15.75" x14ac:dyDescent="0.25">
      <c r="A82" s="139" t="s">
        <v>171</v>
      </c>
      <c r="B82" s="71"/>
      <c r="C82" s="71" t="s">
        <v>311</v>
      </c>
      <c r="D82" s="137"/>
      <c r="E82" s="71"/>
      <c r="F82" s="119"/>
      <c r="G82" s="81"/>
      <c r="H82" s="119"/>
      <c r="I82" s="91"/>
    </row>
    <row r="83" spans="1:10" ht="20.25" customHeight="1" x14ac:dyDescent="0.2">
      <c r="A83" s="138" t="s">
        <v>172</v>
      </c>
      <c r="B83" s="72" t="s">
        <v>82</v>
      </c>
      <c r="C83" s="72" t="s">
        <v>495</v>
      </c>
      <c r="D83" s="137" t="s">
        <v>245</v>
      </c>
      <c r="E83" s="72" t="s">
        <v>496</v>
      </c>
      <c r="F83" s="120">
        <f>H80</f>
        <v>0.42152777777777761</v>
      </c>
      <c r="G83" s="82">
        <v>2</v>
      </c>
      <c r="H83" s="120">
        <f>F83+TIME(0,G83,0)</f>
        <v>0.4229166666666665</v>
      </c>
      <c r="I83" s="92"/>
    </row>
    <row r="84" spans="1:10" ht="14.25" x14ac:dyDescent="0.2">
      <c r="A84" s="138" t="s">
        <v>231</v>
      </c>
      <c r="B84" s="72" t="s">
        <v>82</v>
      </c>
      <c r="C84" s="72" t="s">
        <v>445</v>
      </c>
      <c r="D84" s="137" t="s">
        <v>245</v>
      </c>
      <c r="E84" s="72" t="s">
        <v>444</v>
      </c>
      <c r="F84" s="120">
        <f>H83</f>
        <v>0.4229166666666665</v>
      </c>
      <c r="G84" s="82">
        <v>2</v>
      </c>
      <c r="H84" s="120">
        <f>F84+TIME(0,G84,0)</f>
        <v>0.42430555555555538</v>
      </c>
      <c r="I84" s="92"/>
    </row>
    <row r="85" spans="1:10" ht="14.25" x14ac:dyDescent="0.2">
      <c r="A85" s="196" t="s">
        <v>443</v>
      </c>
      <c r="B85" s="72" t="s">
        <v>82</v>
      </c>
      <c r="C85" s="72" t="s">
        <v>442</v>
      </c>
      <c r="D85" s="137" t="s">
        <v>245</v>
      </c>
      <c r="E85" s="72" t="s">
        <v>258</v>
      </c>
      <c r="F85" s="120">
        <f>H84</f>
        <v>0.42430555555555538</v>
      </c>
      <c r="G85" s="82">
        <v>2</v>
      </c>
      <c r="H85" s="120">
        <f>F85+TIME(0,G85,0)</f>
        <v>0.42569444444444426</v>
      </c>
      <c r="I85" s="92"/>
    </row>
    <row r="86" spans="1:10" ht="14.25" x14ac:dyDescent="0.2">
      <c r="A86" s="196" t="s">
        <v>494</v>
      </c>
      <c r="B86" s="72" t="s">
        <v>82</v>
      </c>
      <c r="C86" s="72" t="s">
        <v>314</v>
      </c>
      <c r="D86" s="137" t="s">
        <v>245</v>
      </c>
      <c r="E86" s="72" t="s">
        <v>316</v>
      </c>
      <c r="F86" s="120">
        <f>H85</f>
        <v>0.42569444444444426</v>
      </c>
      <c r="G86" s="82">
        <v>0</v>
      </c>
      <c r="H86" s="120">
        <f>F86+TIME(0,G86,0)</f>
        <v>0.42569444444444426</v>
      </c>
      <c r="I86" s="92"/>
    </row>
    <row r="87" spans="1:10" ht="14.25" x14ac:dyDescent="0.2">
      <c r="A87" s="196"/>
      <c r="B87" s="72"/>
      <c r="C87" s="130"/>
      <c r="D87" s="137"/>
      <c r="E87" s="72"/>
      <c r="F87" s="131"/>
      <c r="G87" s="132"/>
      <c r="H87" s="131"/>
      <c r="I87" s="283"/>
    </row>
    <row r="88" spans="1:10" ht="15.75" x14ac:dyDescent="0.25">
      <c r="A88" s="59" t="s">
        <v>317</v>
      </c>
      <c r="B88" s="317"/>
      <c r="C88" s="134" t="s">
        <v>490</v>
      </c>
      <c r="D88" s="318"/>
      <c r="E88" s="317"/>
      <c r="F88" s="319">
        <f>H86</f>
        <v>0.42569444444444426</v>
      </c>
      <c r="G88" s="320">
        <v>0</v>
      </c>
      <c r="H88" s="321">
        <f>F88+TIME(0,G88,0)</f>
        <v>0.42569444444444426</v>
      </c>
      <c r="I88" s="322"/>
    </row>
    <row r="89" spans="1:10" ht="14.1" customHeight="1" x14ac:dyDescent="0.2">
      <c r="A89" s="63"/>
      <c r="B89" s="130"/>
      <c r="C89" s="72"/>
      <c r="D89" s="137"/>
      <c r="E89" s="130"/>
      <c r="F89" s="120"/>
      <c r="G89" s="82"/>
      <c r="H89" s="131"/>
      <c r="I89" s="92"/>
    </row>
    <row r="90" spans="1:10" ht="15.75" x14ac:dyDescent="0.25">
      <c r="A90" s="59" t="s">
        <v>320</v>
      </c>
      <c r="B90" s="68"/>
      <c r="C90" s="68" t="s">
        <v>174</v>
      </c>
      <c r="D90" s="68"/>
      <c r="E90" s="68"/>
      <c r="F90" s="116"/>
      <c r="G90" s="78"/>
      <c r="H90" s="116"/>
      <c r="I90" s="88"/>
    </row>
    <row r="91" spans="1:10" ht="15" x14ac:dyDescent="0.2">
      <c r="A91" s="60" t="s">
        <v>202</v>
      </c>
      <c r="B91" s="72" t="s">
        <v>88</v>
      </c>
      <c r="C91" s="72" t="s">
        <v>566</v>
      </c>
      <c r="D91" s="137"/>
      <c r="E91" s="72" t="s">
        <v>101</v>
      </c>
      <c r="F91" s="120">
        <f>H88</f>
        <v>0.42569444444444426</v>
      </c>
      <c r="G91" s="82">
        <v>1</v>
      </c>
      <c r="H91" s="120">
        <f>F91+TIME(0,G91,0)</f>
        <v>0.42638888888888871</v>
      </c>
      <c r="I91" s="89"/>
      <c r="J91" s="25"/>
    </row>
    <row r="92" spans="1:10" ht="15" x14ac:dyDescent="0.2">
      <c r="A92" s="60" t="s">
        <v>204</v>
      </c>
      <c r="B92" s="72" t="s">
        <v>82</v>
      </c>
      <c r="C92" s="72"/>
      <c r="D92" s="137"/>
      <c r="E92" s="72" t="s">
        <v>101</v>
      </c>
      <c r="F92" s="120">
        <f>H91</f>
        <v>0.42638888888888871</v>
      </c>
      <c r="G92" s="82">
        <v>0</v>
      </c>
      <c r="H92" s="120">
        <f>F92+TIME(0,G92,0)</f>
        <v>0.42638888888888871</v>
      </c>
      <c r="I92" s="147"/>
    </row>
    <row r="93" spans="1:10" ht="15" x14ac:dyDescent="0.2">
      <c r="A93" s="61"/>
      <c r="B93" s="130"/>
      <c r="C93" s="130"/>
      <c r="D93" s="143"/>
      <c r="E93" s="130"/>
      <c r="F93" s="131">
        <f>H92</f>
        <v>0.42638888888888871</v>
      </c>
      <c r="G93" s="132">
        <v>0</v>
      </c>
      <c r="H93" s="131">
        <f>F93+TIME(0,G93,0)</f>
        <v>0.42638888888888871</v>
      </c>
      <c r="I93" s="150"/>
    </row>
    <row r="94" spans="1:10" ht="15.75" x14ac:dyDescent="0.25">
      <c r="A94" s="64" t="s">
        <v>478</v>
      </c>
      <c r="B94" s="74"/>
      <c r="C94" s="74" t="s">
        <v>179</v>
      </c>
      <c r="D94" s="74"/>
      <c r="E94" s="74" t="s">
        <v>101</v>
      </c>
      <c r="F94" s="124">
        <f>H92</f>
        <v>0.42638888888888871</v>
      </c>
      <c r="G94" s="84">
        <v>1</v>
      </c>
      <c r="H94" s="124">
        <f>F94+TIME(0,G94,0)</f>
        <v>0.42708333333333315</v>
      </c>
      <c r="I94" s="148"/>
    </row>
    <row r="95" spans="1:10" x14ac:dyDescent="0.2">
      <c r="A95" s="65"/>
      <c r="B95" s="65"/>
      <c r="C95" s="65" t="s">
        <v>180</v>
      </c>
      <c r="D95" s="65"/>
      <c r="E95" s="65"/>
      <c r="F95" s="125"/>
      <c r="G95" s="85">
        <f>(H95-H94) * 24 * 60</f>
        <v>2.3980817331903381E-13</v>
      </c>
      <c r="H95" s="125">
        <v>0.42708333333333331</v>
      </c>
      <c r="I95" s="165"/>
    </row>
    <row r="96" spans="1:10" x14ac:dyDescent="0.2">
      <c r="I96" s="147"/>
    </row>
    <row r="97" spans="1:15" ht="15.75" x14ac:dyDescent="0.25">
      <c r="A97" s="537" t="s">
        <v>567</v>
      </c>
      <c r="B97" s="538"/>
      <c r="C97" s="538"/>
      <c r="D97" s="538"/>
      <c r="E97" s="538"/>
      <c r="F97" s="538"/>
      <c r="G97" s="538"/>
      <c r="H97" s="538"/>
      <c r="I97" s="538"/>
    </row>
    <row r="98" spans="1:15" s="2" customFormat="1" ht="31.5" x14ac:dyDescent="0.25">
      <c r="A98" s="58" t="s">
        <v>71</v>
      </c>
      <c r="B98" s="58" t="s">
        <v>72</v>
      </c>
      <c r="C98" s="58" t="s">
        <v>17</v>
      </c>
      <c r="D98" s="58" t="s">
        <v>73</v>
      </c>
      <c r="E98" s="58" t="s">
        <v>74</v>
      </c>
      <c r="F98" s="115" t="s">
        <v>75</v>
      </c>
      <c r="G98" s="77" t="s">
        <v>76</v>
      </c>
      <c r="H98" s="115" t="s">
        <v>77</v>
      </c>
      <c r="I98" s="58" t="s">
        <v>78</v>
      </c>
    </row>
    <row r="99" spans="1:15" ht="15.75" x14ac:dyDescent="0.25">
      <c r="A99" s="59" t="s">
        <v>79</v>
      </c>
      <c r="B99" s="68"/>
      <c r="C99" s="68" t="s">
        <v>80</v>
      </c>
      <c r="D99" s="68"/>
      <c r="E99" s="68"/>
      <c r="F99" s="116"/>
      <c r="G99" s="78"/>
      <c r="H99" s="116"/>
      <c r="I99" s="88"/>
    </row>
    <row r="100" spans="1:15" ht="15" x14ac:dyDescent="0.2">
      <c r="A100" s="60" t="s">
        <v>81</v>
      </c>
      <c r="B100" s="69" t="s">
        <v>82</v>
      </c>
      <c r="C100" s="69" t="s">
        <v>181</v>
      </c>
      <c r="D100" s="69"/>
      <c r="E100" s="69" t="s">
        <v>101</v>
      </c>
      <c r="F100" s="117">
        <v>0.5625</v>
      </c>
      <c r="G100" s="79">
        <v>1</v>
      </c>
      <c r="H100" s="117">
        <f>F100+TIME(0,G100,0)</f>
        <v>0.56319444444444444</v>
      </c>
      <c r="I100" s="89"/>
    </row>
    <row r="101" spans="1:15" ht="15" x14ac:dyDescent="0.2">
      <c r="A101" s="60" t="s">
        <v>84</v>
      </c>
      <c r="B101" s="69" t="s">
        <v>82</v>
      </c>
      <c r="C101" s="69" t="s">
        <v>324</v>
      </c>
      <c r="D101" s="69"/>
      <c r="E101" s="69" t="s">
        <v>85</v>
      </c>
      <c r="F101" s="117">
        <f>H100</f>
        <v>0.56319444444444444</v>
      </c>
      <c r="G101" s="79">
        <v>1</v>
      </c>
      <c r="H101" s="117">
        <f>F101+TIME(0,G101,0)</f>
        <v>0.56388888888888888</v>
      </c>
      <c r="I101" s="89"/>
    </row>
    <row r="102" spans="1:15" ht="30" x14ac:dyDescent="0.2">
      <c r="A102" s="61" t="s">
        <v>86</v>
      </c>
      <c r="B102" s="70" t="s">
        <v>88</v>
      </c>
      <c r="C102" s="70" t="s">
        <v>448</v>
      </c>
      <c r="D102" s="143" t="s">
        <v>48</v>
      </c>
      <c r="E102" s="70" t="s">
        <v>101</v>
      </c>
      <c r="F102" s="118">
        <f>H101</f>
        <v>0.56388888888888888</v>
      </c>
      <c r="G102" s="80">
        <v>1</v>
      </c>
      <c r="H102" s="118">
        <f>F102+TIME(0,G102,0)</f>
        <v>0.56458333333333333</v>
      </c>
      <c r="I102" s="90"/>
    </row>
    <row r="103" spans="1:15" ht="15" x14ac:dyDescent="0.2">
      <c r="D103" s="141"/>
      <c r="J103" s="284"/>
    </row>
    <row r="104" spans="1:15" ht="15.75" x14ac:dyDescent="0.25">
      <c r="A104" s="59" t="s">
        <v>94</v>
      </c>
      <c r="B104" s="68"/>
      <c r="C104" s="68" t="s">
        <v>95</v>
      </c>
      <c r="D104" s="68"/>
      <c r="E104" s="68"/>
      <c r="F104" s="116"/>
      <c r="G104" s="78"/>
      <c r="H104" s="116"/>
      <c r="I104" s="88"/>
    </row>
    <row r="105" spans="1:15" ht="15" x14ac:dyDescent="0.2">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
      <c r="A108" s="60" t="s">
        <v>107</v>
      </c>
      <c r="B108" s="69" t="s">
        <v>82</v>
      </c>
      <c r="C108" s="69" t="s">
        <v>479</v>
      </c>
      <c r="D108" s="140" t="s">
        <v>246</v>
      </c>
      <c r="E108" s="69" t="s">
        <v>101</v>
      </c>
      <c r="F108" s="117">
        <f t="shared" si="11"/>
        <v>0.56666666666666665</v>
      </c>
      <c r="G108" s="79">
        <v>3</v>
      </c>
      <c r="H108" s="117">
        <f t="shared" si="10"/>
        <v>0.56874999999999998</v>
      </c>
      <c r="I108" s="89"/>
    </row>
    <row r="109" spans="1:15" ht="15" x14ac:dyDescent="0.2">
      <c r="A109" s="60" t="s">
        <v>108</v>
      </c>
      <c r="B109" s="69" t="s">
        <v>82</v>
      </c>
      <c r="C109" s="69" t="s">
        <v>95</v>
      </c>
      <c r="D109" s="140" t="s">
        <v>246</v>
      </c>
      <c r="E109" s="69" t="s">
        <v>85</v>
      </c>
      <c r="F109" s="117">
        <f t="shared" si="11"/>
        <v>0.56874999999999998</v>
      </c>
      <c r="G109" s="79">
        <v>4</v>
      </c>
      <c r="H109" s="117">
        <f t="shared" si="10"/>
        <v>0.57152777777777775</v>
      </c>
      <c r="I109" s="89"/>
    </row>
    <row r="110" spans="1:15" ht="15" x14ac:dyDescent="0.2">
      <c r="A110" s="60" t="s">
        <v>184</v>
      </c>
      <c r="B110" s="69" t="s">
        <v>82</v>
      </c>
      <c r="C110" s="69" t="s">
        <v>483</v>
      </c>
      <c r="D110" s="137" t="s">
        <v>242</v>
      </c>
      <c r="E110" s="69" t="s">
        <v>101</v>
      </c>
      <c r="F110" s="117">
        <f t="shared" si="11"/>
        <v>0.57152777777777775</v>
      </c>
      <c r="G110" s="79">
        <v>10</v>
      </c>
      <c r="H110" s="117">
        <f t="shared" si="10"/>
        <v>0.57847222222222217</v>
      </c>
      <c r="I110" s="89"/>
      <c r="L110" s="117"/>
      <c r="M110" s="79"/>
      <c r="N110" s="117"/>
      <c r="O110" s="69"/>
    </row>
    <row r="111" spans="1:15" ht="15" x14ac:dyDescent="0.2">
      <c r="A111" s="60" t="s">
        <v>184</v>
      </c>
      <c r="B111" s="69" t="s">
        <v>82</v>
      </c>
      <c r="C111" s="69" t="s">
        <v>493</v>
      </c>
      <c r="D111" s="137"/>
      <c r="E111" s="69" t="s">
        <v>91</v>
      </c>
      <c r="F111" s="117">
        <f t="shared" si="11"/>
        <v>0.57847222222222217</v>
      </c>
      <c r="G111" s="79">
        <v>1</v>
      </c>
      <c r="H111" s="117">
        <f t="shared" si="10"/>
        <v>0.57916666666666661</v>
      </c>
      <c r="I111" s="89"/>
      <c r="L111" s="117"/>
      <c r="M111" s="79"/>
      <c r="N111" s="117"/>
      <c r="O111" s="69"/>
    </row>
    <row r="112" spans="1:15" ht="14.25" x14ac:dyDescent="0.2">
      <c r="D112" s="133"/>
      <c r="J112" s="284"/>
    </row>
    <row r="113" spans="1:9" ht="15.75" x14ac:dyDescent="0.25">
      <c r="A113" s="59" t="s">
        <v>109</v>
      </c>
      <c r="B113" s="68"/>
      <c r="C113" s="68" t="s">
        <v>185</v>
      </c>
      <c r="D113" s="134"/>
      <c r="E113" s="68"/>
      <c r="F113" s="116"/>
      <c r="G113" s="78"/>
      <c r="H113" s="116"/>
      <c r="I113" s="148"/>
    </row>
    <row r="114" spans="1:9" ht="14.25" x14ac:dyDescent="0.2">
      <c r="A114" s="63" t="s">
        <v>380</v>
      </c>
      <c r="B114" s="72" t="s">
        <v>82</v>
      </c>
      <c r="C114" s="72" t="s">
        <v>186</v>
      </c>
      <c r="D114" s="137" t="s">
        <v>528</v>
      </c>
      <c r="E114" s="72" t="s">
        <v>428</v>
      </c>
      <c r="F114" s="120">
        <f>H111</f>
        <v>0.57916666666666661</v>
      </c>
      <c r="G114" s="82">
        <v>5</v>
      </c>
      <c r="H114" s="120">
        <f>F114+TIME(0,G114,0)</f>
        <v>0.58263888888888882</v>
      </c>
      <c r="I114" s="92"/>
    </row>
    <row r="115" spans="1:9" ht="14.25" x14ac:dyDescent="0.2">
      <c r="A115" s="63" t="s">
        <v>381</v>
      </c>
      <c r="B115" s="72" t="s">
        <v>82</v>
      </c>
      <c r="C115" s="72" t="s">
        <v>187</v>
      </c>
      <c r="D115" s="137" t="s">
        <v>526</v>
      </c>
      <c r="E115" s="72" t="s">
        <v>262</v>
      </c>
      <c r="F115" s="120">
        <f>H114</f>
        <v>0.58263888888888882</v>
      </c>
      <c r="G115" s="82">
        <v>10</v>
      </c>
      <c r="H115" s="120">
        <f>F115+TIME(0,G115,0)</f>
        <v>0.58958333333333324</v>
      </c>
      <c r="I115" s="92"/>
    </row>
    <row r="116" spans="1:9" ht="14.25" x14ac:dyDescent="0.2">
      <c r="A116" s="63" t="s">
        <v>382</v>
      </c>
      <c r="B116" s="72" t="s">
        <v>82</v>
      </c>
      <c r="C116" s="72" t="s">
        <v>506</v>
      </c>
      <c r="D116" s="76"/>
      <c r="E116" s="72"/>
      <c r="F116" s="120">
        <f>H115</f>
        <v>0.58958333333333324</v>
      </c>
      <c r="G116" s="82">
        <v>0</v>
      </c>
      <c r="H116" s="120">
        <f>F116+TIME(0,G116,0)</f>
        <v>0.58958333333333324</v>
      </c>
      <c r="I116" s="92"/>
    </row>
    <row r="117" spans="1:9" ht="14.25" x14ac:dyDescent="0.2">
      <c r="A117" s="138"/>
      <c r="B117" s="72"/>
      <c r="C117" s="72"/>
      <c r="D117" s="137"/>
      <c r="E117" s="72"/>
      <c r="F117" s="120"/>
      <c r="G117" s="82"/>
      <c r="H117" s="120"/>
      <c r="I117" s="92"/>
    </row>
    <row r="118" spans="1:9" ht="15.75" x14ac:dyDescent="0.25">
      <c r="A118" s="62" t="s">
        <v>176</v>
      </c>
      <c r="B118" s="71"/>
      <c r="C118" s="71" t="s">
        <v>188</v>
      </c>
      <c r="D118" s="73"/>
      <c r="E118" s="71"/>
      <c r="F118" s="119"/>
      <c r="G118" s="81"/>
      <c r="H118" s="119"/>
      <c r="I118" s="91"/>
    </row>
    <row r="119" spans="1:9" ht="14.25" x14ac:dyDescent="0.2">
      <c r="A119" s="63" t="s">
        <v>318</v>
      </c>
      <c r="B119" s="72" t="s">
        <v>82</v>
      </c>
      <c r="C119" s="72" t="s">
        <v>520</v>
      </c>
      <c r="D119" s="137" t="s">
        <v>529</v>
      </c>
      <c r="E119" s="72" t="s">
        <v>170</v>
      </c>
      <c r="F119" s="120">
        <f>H116</f>
        <v>0.58958333333333324</v>
      </c>
      <c r="G119" s="82">
        <v>10</v>
      </c>
      <c r="H119" s="120">
        <f>F119+TIME(0,G119,0)</f>
        <v>0.59652777777777766</v>
      </c>
      <c r="I119" s="92"/>
    </row>
    <row r="120" spans="1:9" ht="14.25" x14ac:dyDescent="0.2">
      <c r="A120" s="138" t="s">
        <v>319</v>
      </c>
      <c r="B120" s="72" t="s">
        <v>82</v>
      </c>
      <c r="C120" s="72" t="s">
        <v>247</v>
      </c>
      <c r="D120" s="137" t="s">
        <v>514</v>
      </c>
      <c r="E120" s="72" t="s">
        <v>429</v>
      </c>
      <c r="F120" s="120">
        <f>H119</f>
        <v>0.59652777777777766</v>
      </c>
      <c r="G120" s="82">
        <v>5</v>
      </c>
      <c r="H120" s="120">
        <f>F120+TIME(0,G120,0)</f>
        <v>0.59999999999999987</v>
      </c>
      <c r="I120" s="92"/>
    </row>
    <row r="121" spans="1:9" ht="14.1" customHeight="1" x14ac:dyDescent="0.2">
      <c r="A121" s="138" t="s">
        <v>507</v>
      </c>
      <c r="B121" s="72" t="s">
        <v>82</v>
      </c>
      <c r="C121" s="72" t="s">
        <v>269</v>
      </c>
      <c r="D121" s="137" t="s">
        <v>527</v>
      </c>
      <c r="E121" s="72" t="s">
        <v>276</v>
      </c>
      <c r="F121" s="120">
        <f>H120</f>
        <v>0.59999999999999987</v>
      </c>
      <c r="G121" s="82">
        <v>3</v>
      </c>
      <c r="H121" s="120">
        <f>F121+TIME(0,G121,0)</f>
        <v>0.60208333333333319</v>
      </c>
      <c r="I121" s="92"/>
    </row>
    <row r="122" spans="1:9" ht="14.1" customHeight="1" x14ac:dyDescent="0.2">
      <c r="A122" s="138" t="s">
        <v>508</v>
      </c>
      <c r="B122" s="72" t="s">
        <v>82</v>
      </c>
      <c r="C122" s="72" t="s">
        <v>430</v>
      </c>
      <c r="D122" s="76"/>
      <c r="E122" s="72" t="s">
        <v>431</v>
      </c>
      <c r="F122" s="120">
        <f>H121</f>
        <v>0.60208333333333319</v>
      </c>
      <c r="G122" s="82">
        <v>0</v>
      </c>
      <c r="H122" s="120">
        <f>F122+TIME(0,G122,0)</f>
        <v>0.60208333333333319</v>
      </c>
      <c r="I122" s="92"/>
    </row>
    <row r="123" spans="1:9" ht="14.1" customHeight="1" x14ac:dyDescent="0.2">
      <c r="A123" s="138"/>
      <c r="B123" s="72"/>
      <c r="C123" s="72"/>
      <c r="D123" s="76"/>
      <c r="E123" s="72"/>
      <c r="F123" s="120"/>
      <c r="G123" s="82"/>
      <c r="H123" s="120"/>
      <c r="I123" s="92"/>
    </row>
    <row r="124" spans="1:9" ht="15.75" x14ac:dyDescent="0.25">
      <c r="A124" s="59" t="s">
        <v>447</v>
      </c>
      <c r="B124" s="68"/>
      <c r="C124" s="68" t="s">
        <v>174</v>
      </c>
      <c r="D124" s="134"/>
      <c r="E124" s="68"/>
      <c r="F124" s="116"/>
      <c r="G124" s="78"/>
      <c r="H124" s="116"/>
      <c r="I124" s="172"/>
    </row>
    <row r="125" spans="1:9" ht="18" customHeight="1" x14ac:dyDescent="0.2">
      <c r="A125" s="138" t="s">
        <v>130</v>
      </c>
      <c r="B125" s="72" t="s">
        <v>82</v>
      </c>
      <c r="C125" s="72" t="s">
        <v>568</v>
      </c>
      <c r="D125" s="137"/>
      <c r="E125" s="72"/>
      <c r="F125" s="120">
        <f>H122</f>
        <v>0.60208333333333319</v>
      </c>
      <c r="G125" s="82">
        <v>2</v>
      </c>
      <c r="H125" s="120">
        <f>F125+TIME(0,G125,0)</f>
        <v>0.60347222222222208</v>
      </c>
      <c r="I125" s="92"/>
    </row>
    <row r="126" spans="1:9" ht="20.45" customHeight="1" x14ac:dyDescent="0.2">
      <c r="A126" s="138" t="s">
        <v>150</v>
      </c>
      <c r="B126" s="72" t="s">
        <v>82</v>
      </c>
      <c r="C126" s="72"/>
      <c r="D126" s="137"/>
      <c r="E126" s="72"/>
      <c r="F126" s="120">
        <f>H125</f>
        <v>0.60347222222222208</v>
      </c>
      <c r="G126" s="82">
        <v>0</v>
      </c>
      <c r="H126" s="120">
        <f>F126+TIME(0,G126,0)</f>
        <v>0.60347222222222208</v>
      </c>
      <c r="I126" s="92"/>
    </row>
    <row r="127" spans="1:9" ht="14.25" x14ac:dyDescent="0.2">
      <c r="A127" s="63" t="s">
        <v>160</v>
      </c>
      <c r="B127" s="72" t="s">
        <v>82</v>
      </c>
      <c r="C127" s="72"/>
      <c r="D127" s="140"/>
      <c r="E127" s="72"/>
      <c r="F127" s="120">
        <f>H126</f>
        <v>0.60347222222222208</v>
      </c>
      <c r="G127" s="82">
        <v>0</v>
      </c>
      <c r="H127" s="120">
        <f>F127+TIME(0,G127,0)</f>
        <v>0.60347222222222208</v>
      </c>
      <c r="I127" s="92"/>
    </row>
    <row r="128" spans="1:9" ht="14.25" x14ac:dyDescent="0.2">
      <c r="A128" s="63" t="s">
        <v>171</v>
      </c>
      <c r="B128" s="72" t="s">
        <v>82</v>
      </c>
      <c r="C128" s="72"/>
      <c r="D128" s="140"/>
      <c r="E128" s="72"/>
      <c r="F128" s="120">
        <f>H127</f>
        <v>0.60347222222222208</v>
      </c>
      <c r="G128" s="82">
        <v>0</v>
      </c>
      <c r="H128" s="120">
        <f>F128+TIME(0,G128,0)</f>
        <v>0.60347222222222208</v>
      </c>
      <c r="I128" s="92"/>
    </row>
    <row r="129" spans="1:9" ht="14.25" x14ac:dyDescent="0.2">
      <c r="A129" s="138"/>
      <c r="B129" s="72"/>
      <c r="C129" s="72"/>
      <c r="D129" s="140"/>
      <c r="E129" s="72"/>
      <c r="F129" s="120"/>
      <c r="G129" s="82"/>
      <c r="H129" s="120"/>
      <c r="I129" s="92"/>
    </row>
    <row r="130" spans="1:9" ht="15" x14ac:dyDescent="0.2">
      <c r="A130" s="313"/>
      <c r="B130" s="313"/>
      <c r="C130" s="313"/>
      <c r="D130" s="313"/>
      <c r="E130" s="313"/>
      <c r="F130" s="314"/>
      <c r="G130" s="315"/>
      <c r="H130" s="314"/>
      <c r="I130" s="92"/>
    </row>
    <row r="131" spans="1:9" ht="15.75" x14ac:dyDescent="0.25">
      <c r="A131" s="64" t="s">
        <v>210</v>
      </c>
      <c r="B131" s="74"/>
      <c r="C131" s="74" t="s">
        <v>179</v>
      </c>
      <c r="D131" s="136"/>
      <c r="E131" s="74"/>
      <c r="F131" s="124"/>
      <c r="G131" s="84"/>
      <c r="H131" s="124"/>
      <c r="I131" s="172"/>
    </row>
    <row r="132" spans="1:9" ht="15" x14ac:dyDescent="0.2">
      <c r="A132" s="316" t="s">
        <v>390</v>
      </c>
      <c r="B132" s="69"/>
      <c r="C132" s="69" t="s">
        <v>579</v>
      </c>
      <c r="D132" s="69"/>
      <c r="E132" s="69" t="s">
        <v>101</v>
      </c>
      <c r="F132" s="117">
        <f>H127</f>
        <v>0.60347222222222208</v>
      </c>
      <c r="G132" s="79">
        <v>30</v>
      </c>
      <c r="H132" s="117">
        <f>F132+TIME(0,G132,0)</f>
        <v>0.62430555555555545</v>
      </c>
      <c r="I132" s="92"/>
    </row>
    <row r="133" spans="1:9" ht="15" x14ac:dyDescent="0.2">
      <c r="A133" s="316"/>
      <c r="B133" s="69"/>
      <c r="C133" s="69"/>
      <c r="D133" s="69"/>
      <c r="E133" s="69"/>
      <c r="F133" s="117"/>
      <c r="G133" s="79"/>
      <c r="H133" s="117"/>
      <c r="I133" s="92"/>
    </row>
    <row r="134" spans="1:9" ht="15" x14ac:dyDescent="0.2">
      <c r="A134" s="316"/>
      <c r="B134" s="69"/>
      <c r="C134" s="69"/>
      <c r="D134" s="69"/>
      <c r="E134" s="69"/>
      <c r="F134" s="117"/>
      <c r="G134" s="79"/>
      <c r="H134" s="117"/>
      <c r="I134" s="92"/>
    </row>
    <row r="135" spans="1:9" ht="15" x14ac:dyDescent="0.2">
      <c r="A135" s="316"/>
      <c r="B135" s="69"/>
      <c r="C135" s="69"/>
      <c r="D135" s="69"/>
      <c r="E135" s="69"/>
      <c r="F135" s="117"/>
      <c r="G135" s="79"/>
      <c r="H135" s="117"/>
      <c r="I135" s="92"/>
    </row>
    <row r="136" spans="1:9" ht="15" x14ac:dyDescent="0.2">
      <c r="A136" s="316"/>
      <c r="B136" s="69"/>
      <c r="C136" s="69"/>
      <c r="D136" s="69"/>
      <c r="E136" s="69"/>
      <c r="F136" s="117"/>
      <c r="G136" s="79"/>
      <c r="H136" s="117"/>
      <c r="I136" s="92"/>
    </row>
    <row r="137" spans="1:9" x14ac:dyDescent="0.2">
      <c r="A137" s="144"/>
      <c r="B137" s="144"/>
      <c r="C137" s="144" t="s">
        <v>180</v>
      </c>
      <c r="D137" s="144"/>
      <c r="E137" s="144"/>
      <c r="F137" s="145"/>
      <c r="G137" s="146">
        <f>(H137-H132) * 24 * 60</f>
        <v>31.00000000000021</v>
      </c>
      <c r="H137" s="145">
        <v>0.64583333333333337</v>
      </c>
      <c r="I137" s="149"/>
    </row>
    <row r="138" spans="1:9" ht="14.25" x14ac:dyDescent="0.2">
      <c r="D138" s="133"/>
      <c r="I138" s="177"/>
    </row>
    <row r="139" spans="1:9" ht="14.25" x14ac:dyDescent="0.2">
      <c r="A139" s="63"/>
      <c r="B139" s="72"/>
      <c r="C139" s="72"/>
      <c r="D139" s="151"/>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51"/>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51"/>
      <c r="E143" s="72"/>
      <c r="F143" s="120"/>
      <c r="G143" s="82"/>
      <c r="H143" s="120"/>
      <c r="I143" s="92"/>
    </row>
    <row r="144" spans="1:9" ht="14.1" customHeight="1" x14ac:dyDescent="0.2">
      <c r="A144" s="63"/>
      <c r="B144" s="72"/>
      <c r="C144" s="72"/>
      <c r="D144" s="72"/>
      <c r="E144" s="72"/>
      <c r="F144" s="120"/>
      <c r="G144" s="82"/>
      <c r="H144" s="120"/>
      <c r="I144" s="92"/>
    </row>
    <row r="145" spans="1:14" ht="15" x14ac:dyDescent="0.2">
      <c r="A145" s="63"/>
      <c r="B145" s="72"/>
      <c r="C145" s="72"/>
      <c r="D145" s="137"/>
      <c r="E145" s="69"/>
      <c r="F145" s="120"/>
      <c r="G145" s="82"/>
      <c r="H145" s="120"/>
      <c r="I145" s="92"/>
    </row>
    <row r="146" spans="1:14" ht="14.25" x14ac:dyDescent="0.2">
      <c r="A146" s="63"/>
      <c r="B146" s="72"/>
      <c r="C146" s="72"/>
      <c r="D146" s="137"/>
      <c r="E146" s="72"/>
      <c r="F146" s="120"/>
      <c r="G146" s="82"/>
      <c r="H146" s="120"/>
      <c r="I146" s="92"/>
    </row>
    <row r="147" spans="1:14" ht="14.25" x14ac:dyDescent="0.2">
      <c r="A147" s="63"/>
      <c r="B147" s="72"/>
      <c r="C147" s="72"/>
      <c r="D147" s="151"/>
      <c r="E147" s="72"/>
      <c r="F147" s="120"/>
      <c r="G147" s="82"/>
      <c r="H147" s="120"/>
      <c r="I147" s="92"/>
    </row>
    <row r="148" spans="1:14" ht="14.25" x14ac:dyDescent="0.2">
      <c r="A148" s="63"/>
      <c r="B148" s="72"/>
      <c r="C148" s="72"/>
      <c r="D148" s="151"/>
      <c r="E148" s="72"/>
      <c r="F148" s="120"/>
      <c r="G148" s="82"/>
      <c r="H148" s="120"/>
      <c r="I148" s="92"/>
    </row>
    <row r="149" spans="1:14" ht="14.25" x14ac:dyDescent="0.2">
      <c r="A149" s="63"/>
      <c r="B149" s="72"/>
      <c r="C149" s="72"/>
      <c r="D149" s="137"/>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37"/>
      <c r="E151" s="72"/>
      <c r="F151" s="120"/>
      <c r="G151" s="82"/>
      <c r="H151" s="120"/>
      <c r="I151" s="92"/>
    </row>
    <row r="152" spans="1:14" ht="14.25" x14ac:dyDescent="0.2">
      <c r="D152" s="133"/>
      <c r="I152" s="150"/>
    </row>
    <row r="153" spans="1:14" ht="14.25" x14ac:dyDescent="0.2">
      <c r="A153" s="63"/>
      <c r="B153" s="72"/>
      <c r="C153" s="72"/>
      <c r="D153" s="151"/>
      <c r="E153" s="72"/>
      <c r="F153" s="120"/>
      <c r="G153" s="82"/>
      <c r="H153" s="120"/>
      <c r="I153" s="92"/>
    </row>
    <row r="154" spans="1:14" ht="15.75" x14ac:dyDescent="0.25">
      <c r="A154" s="62"/>
      <c r="B154" s="71"/>
      <c r="C154" s="71"/>
      <c r="D154" s="73"/>
      <c r="E154" s="71"/>
      <c r="F154" s="119"/>
      <c r="G154" s="81"/>
      <c r="H154" s="119"/>
      <c r="I154" s="91"/>
      <c r="N154" s="72"/>
    </row>
    <row r="155" spans="1:14" ht="15" x14ac:dyDescent="0.2">
      <c r="A155" s="63"/>
      <c r="B155" s="72"/>
      <c r="C155" s="72"/>
      <c r="D155" s="137"/>
      <c r="E155" s="72"/>
      <c r="F155" s="120"/>
      <c r="G155" s="82"/>
      <c r="H155" s="120"/>
      <c r="I155" s="89"/>
    </row>
    <row r="156" spans="1:14" ht="14.25" x14ac:dyDescent="0.2">
      <c r="A156" s="63"/>
      <c r="B156" s="72"/>
      <c r="C156" s="72"/>
      <c r="D156" s="137"/>
      <c r="E156" s="72"/>
      <c r="F156" s="120"/>
      <c r="G156" s="82"/>
      <c r="H156" s="120"/>
      <c r="I156" s="94"/>
    </row>
    <row r="157" spans="1:14" ht="14.25" x14ac:dyDescent="0.2">
      <c r="A157" s="63"/>
      <c r="B157" s="72"/>
      <c r="C157" s="72"/>
      <c r="D157" s="137"/>
      <c r="E157" s="72"/>
      <c r="F157" s="120"/>
      <c r="G157" s="82"/>
      <c r="H157" s="120"/>
      <c r="I157" s="92"/>
    </row>
    <row r="158" spans="1:14" ht="14.25" x14ac:dyDescent="0.2">
      <c r="A158" s="63"/>
      <c r="B158" s="72"/>
      <c r="C158" s="72"/>
      <c r="D158" s="72"/>
      <c r="E158" s="72"/>
      <c r="F158" s="120"/>
      <c r="G158" s="82"/>
      <c r="H158" s="120"/>
      <c r="I158" s="92"/>
    </row>
    <row r="159" spans="1:14" ht="15.75" x14ac:dyDescent="0.25">
      <c r="A159" s="62"/>
      <c r="B159" s="71"/>
      <c r="C159" s="71"/>
      <c r="D159" s="73"/>
      <c r="E159" s="71"/>
      <c r="F159" s="119"/>
      <c r="G159" s="81"/>
      <c r="H159" s="119"/>
      <c r="I159" s="91"/>
    </row>
    <row r="160" spans="1:14" ht="14.25" x14ac:dyDescent="0.2">
      <c r="A160" s="63"/>
      <c r="B160" s="72"/>
      <c r="C160" s="72"/>
      <c r="D160" s="137"/>
      <c r="E160" s="72"/>
      <c r="F160" s="120"/>
      <c r="G160" s="82"/>
      <c r="H160" s="120"/>
      <c r="I160" s="92"/>
    </row>
    <row r="161" spans="1:9" ht="14.25" x14ac:dyDescent="0.2">
      <c r="A161" s="63"/>
      <c r="B161" s="72"/>
      <c r="C161" s="72"/>
      <c r="D161" s="137"/>
      <c r="E161" s="72"/>
      <c r="F161" s="120"/>
      <c r="G161" s="82"/>
      <c r="H161" s="120"/>
      <c r="I161" s="92"/>
    </row>
    <row r="162" spans="1:9" ht="14.25" x14ac:dyDescent="0.2">
      <c r="A162" s="63"/>
      <c r="B162" s="72"/>
      <c r="C162" s="72"/>
      <c r="D162" s="137"/>
      <c r="E162" s="72"/>
      <c r="F162" s="120"/>
      <c r="G162" s="82"/>
      <c r="H162" s="120"/>
      <c r="I162" s="92"/>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5.75" x14ac:dyDescent="0.25">
      <c r="A166" s="62"/>
      <c r="B166" s="71"/>
      <c r="C166" s="71"/>
      <c r="D166" s="73"/>
      <c r="E166" s="71"/>
      <c r="F166" s="119"/>
      <c r="G166" s="81"/>
      <c r="H166" s="119"/>
      <c r="I166" s="91"/>
    </row>
    <row r="167" spans="1:9" ht="14.25" x14ac:dyDescent="0.2">
      <c r="A167" s="63"/>
      <c r="B167" s="72"/>
      <c r="C167" s="72"/>
      <c r="D167" s="137"/>
      <c r="E167" s="72"/>
      <c r="F167" s="120"/>
      <c r="G167" s="82"/>
      <c r="H167" s="120"/>
      <c r="I167" s="92"/>
    </row>
    <row r="168" spans="1:9" ht="14.25" x14ac:dyDescent="0.2">
      <c r="A168" s="63"/>
      <c r="B168" s="72"/>
      <c r="C168" s="72"/>
      <c r="D168" s="137"/>
      <c r="E168" s="72"/>
      <c r="F168" s="120"/>
      <c r="G168" s="82"/>
      <c r="H168" s="120"/>
      <c r="I168" s="92"/>
    </row>
    <row r="169" spans="1:9" ht="14.25" x14ac:dyDescent="0.2">
      <c r="A169" s="63"/>
      <c r="B169" s="72"/>
      <c r="C169" s="72"/>
      <c r="D169" s="137"/>
      <c r="E169" s="72"/>
      <c r="F169" s="120"/>
      <c r="G169" s="82"/>
      <c r="H169" s="120"/>
      <c r="I169" s="92"/>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120"/>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72"/>
      <c r="F174" s="120"/>
      <c r="G174" s="82"/>
      <c r="H174" s="120"/>
      <c r="I174" s="92"/>
    </row>
    <row r="175" spans="1:9" ht="14.25" x14ac:dyDescent="0.2">
      <c r="A175" s="63"/>
      <c r="B175" s="72"/>
      <c r="C175" s="72"/>
      <c r="D175" s="137"/>
      <c r="E175" s="72"/>
      <c r="F175" s="120"/>
      <c r="G175" s="82"/>
      <c r="H175" s="120"/>
      <c r="I175" s="92"/>
    </row>
    <row r="176" spans="1:9" ht="18" customHeight="1" x14ac:dyDescent="0.2">
      <c r="A176" s="63"/>
      <c r="B176" s="72"/>
      <c r="C176" s="72"/>
      <c r="D176" s="137"/>
      <c r="E176" s="72"/>
      <c r="F176" s="120"/>
      <c r="G176" s="82"/>
      <c r="H176" s="120"/>
      <c r="I176" s="92"/>
    </row>
    <row r="177" spans="1:9" ht="15.75" x14ac:dyDescent="0.25">
      <c r="A177" s="62"/>
      <c r="B177" s="71"/>
      <c r="C177" s="71"/>
      <c r="D177" s="73"/>
      <c r="E177" s="71"/>
      <c r="F177" s="119"/>
      <c r="G177" s="81"/>
      <c r="H177" s="119"/>
      <c r="I177" s="91"/>
    </row>
    <row r="178" spans="1:9" ht="14.25" x14ac:dyDescent="0.2">
      <c r="A178" s="63"/>
      <c r="C178" s="72"/>
      <c r="D178" s="137"/>
      <c r="E178" s="133"/>
      <c r="F178" s="160"/>
      <c r="G178" s="161"/>
      <c r="H178" s="160"/>
      <c r="I178" s="92"/>
    </row>
    <row r="179" spans="1:9" ht="14.25" x14ac:dyDescent="0.2">
      <c r="A179" s="138"/>
      <c r="B179" s="72"/>
      <c r="C179" s="72"/>
      <c r="D179" s="137"/>
      <c r="E179" s="72"/>
      <c r="F179" s="120"/>
      <c r="G179" s="82"/>
      <c r="H179" s="120"/>
      <c r="I179" s="92"/>
    </row>
    <row r="180" spans="1:9" ht="14.25" x14ac:dyDescent="0.2">
      <c r="A180" s="63"/>
      <c r="B180" s="72"/>
      <c r="C180" s="72"/>
      <c r="D180" s="151"/>
      <c r="E180" s="72"/>
      <c r="F180" s="120"/>
      <c r="G180" s="82"/>
      <c r="H180" s="120"/>
      <c r="I180" s="92"/>
    </row>
    <row r="181" spans="1:9" ht="15" x14ac:dyDescent="0.2">
      <c r="A181" s="138"/>
      <c r="B181" s="72"/>
      <c r="C181" s="72"/>
      <c r="D181" s="137"/>
      <c r="E181" s="72"/>
      <c r="F181" s="120"/>
      <c r="G181" s="82"/>
      <c r="H181" s="120"/>
      <c r="I181" s="89"/>
    </row>
    <row r="182" spans="1:9" ht="15" x14ac:dyDescent="0.2">
      <c r="A182" s="138"/>
      <c r="B182" s="72"/>
      <c r="C182" s="72"/>
      <c r="D182" s="137"/>
      <c r="E182" s="72"/>
      <c r="F182" s="120"/>
      <c r="G182" s="82"/>
      <c r="H182" s="120"/>
      <c r="I182" s="89"/>
    </row>
    <row r="183" spans="1:9" ht="15" x14ac:dyDescent="0.2">
      <c r="A183" s="63"/>
      <c r="B183" s="72"/>
      <c r="C183" s="72"/>
      <c r="D183" s="140"/>
      <c r="E183" s="72"/>
      <c r="F183" s="120"/>
      <c r="G183" s="82"/>
      <c r="H183" s="120"/>
      <c r="I183" s="89"/>
    </row>
    <row r="184" spans="1:9" ht="15" x14ac:dyDescent="0.2">
      <c r="A184" s="63"/>
      <c r="B184" s="72"/>
      <c r="C184" s="72"/>
      <c r="D184" s="140"/>
      <c r="E184" s="72"/>
      <c r="F184" s="120"/>
      <c r="G184" s="82"/>
      <c r="H184" s="120"/>
      <c r="I184" s="89"/>
    </row>
    <row r="185" spans="1:9" ht="15" x14ac:dyDescent="0.2">
      <c r="A185" s="63"/>
      <c r="B185" s="72"/>
      <c r="C185" s="72"/>
      <c r="D185" s="135"/>
      <c r="E185" s="72"/>
      <c r="F185" s="120"/>
      <c r="G185" s="82"/>
      <c r="H185" s="120"/>
      <c r="I185" s="89"/>
    </row>
    <row r="186" spans="1:9" ht="15" x14ac:dyDescent="0.2">
      <c r="A186" s="138"/>
      <c r="B186" s="72"/>
      <c r="C186" s="72"/>
      <c r="D186" s="137"/>
      <c r="E186" s="72"/>
      <c r="F186" s="120"/>
      <c r="G186" s="82"/>
      <c r="H186" s="120"/>
      <c r="I186" s="89"/>
    </row>
    <row r="187" spans="1:9" ht="14.25" x14ac:dyDescent="0.2">
      <c r="D187" s="133"/>
      <c r="I187" s="147"/>
    </row>
    <row r="188" spans="1:9" ht="14.25" x14ac:dyDescent="0.2">
      <c r="A188" s="63"/>
      <c r="B188" s="72"/>
      <c r="C188" s="72"/>
      <c r="D188" s="151"/>
      <c r="E188" s="72"/>
      <c r="F188" s="120"/>
      <c r="G188" s="82"/>
      <c r="H188" s="120"/>
      <c r="I188" s="92"/>
    </row>
    <row r="189" spans="1:9" ht="15" x14ac:dyDescent="0.2">
      <c r="A189" s="138"/>
      <c r="B189" s="72"/>
      <c r="C189" s="72"/>
      <c r="D189" s="140"/>
      <c r="E189" s="72"/>
      <c r="F189" s="120"/>
      <c r="G189" s="82"/>
      <c r="H189" s="120"/>
      <c r="I189" s="89"/>
    </row>
    <row r="190" spans="1:9" ht="15" x14ac:dyDescent="0.2">
      <c r="A190" s="138"/>
      <c r="B190" s="72"/>
      <c r="C190" s="72"/>
      <c r="D190" s="140"/>
      <c r="E190" s="72"/>
      <c r="F190" s="120"/>
      <c r="G190" s="82"/>
      <c r="H190" s="120"/>
      <c r="I190" s="89"/>
    </row>
    <row r="191" spans="1:9" ht="15" x14ac:dyDescent="0.2">
      <c r="A191" s="138"/>
      <c r="B191" s="72"/>
      <c r="C191" s="72"/>
      <c r="D191" s="140"/>
      <c r="E191" s="72"/>
      <c r="F191" s="120"/>
      <c r="G191" s="82"/>
      <c r="H191" s="120"/>
      <c r="I191" s="89"/>
    </row>
    <row r="192" spans="1:9" ht="15" x14ac:dyDescent="0.2">
      <c r="A192" s="138"/>
      <c r="B192" s="72"/>
      <c r="C192" s="72"/>
      <c r="D192" s="72"/>
      <c r="E192" s="72"/>
      <c r="F192" s="120"/>
      <c r="G192" s="82"/>
      <c r="H192" s="120"/>
      <c r="I192" s="89"/>
    </row>
    <row r="193" spans="1:9" ht="14.25" x14ac:dyDescent="0.2">
      <c r="A193" s="63"/>
      <c r="B193" s="72"/>
      <c r="C193" s="72"/>
      <c r="D193" s="151"/>
      <c r="E193" s="72"/>
      <c r="F193" s="120"/>
      <c r="G193" s="82"/>
      <c r="H193" s="120"/>
      <c r="I193"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21" r:id="rId5" xr:uid="{6068886F-4062-4CA4-A333-E8F6A1E60EBF}"/>
    <hyperlink ref="D114" r:id="rId6" xr:uid="{F64F6EDE-9688-4AFE-9E50-1087C7AC4807}"/>
    <hyperlink ref="D119" r:id="rId7" xr:uid="{78FBB64D-8068-4830-95A9-62EFC825911F}"/>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73" zoomScale="110" zoomScaleNormal="110" workbookViewId="0">
      <selection activeCell="L71" sqref="L71"/>
    </sheetView>
  </sheetViews>
  <sheetFormatPr defaultColWidth="8.855468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39" t="str">
        <f>Parameters!B1</f>
        <v>IEEE 802.11 WIRELESS LOCAL AREA NETWORKS SESSION #199</v>
      </c>
      <c r="B1" s="534"/>
      <c r="C1" s="534"/>
      <c r="D1" s="534"/>
      <c r="E1" s="534"/>
      <c r="F1" s="534"/>
      <c r="G1" s="534"/>
      <c r="H1" s="534"/>
      <c r="I1" s="534"/>
    </row>
    <row r="2" spans="1:9" ht="25.35" customHeight="1" x14ac:dyDescent="0.4">
      <c r="A2" s="539" t="str">
        <f>Parameters!B2</f>
        <v>Orlando and teleconference</v>
      </c>
      <c r="B2" s="534"/>
      <c r="C2" s="534"/>
      <c r="D2" s="534"/>
      <c r="E2" s="534"/>
      <c r="F2" s="534"/>
      <c r="G2" s="534"/>
      <c r="H2" s="534"/>
      <c r="I2" s="534"/>
    </row>
    <row r="3" spans="1:9" ht="25.35" customHeight="1" x14ac:dyDescent="0.4">
      <c r="A3" s="539" t="str">
        <f>Parameters!B3</f>
        <v>May 14-19, 2023</v>
      </c>
      <c r="B3" s="534"/>
      <c r="C3" s="534"/>
      <c r="D3" s="534"/>
      <c r="E3" s="534"/>
      <c r="F3" s="534"/>
      <c r="G3" s="534"/>
      <c r="H3" s="534"/>
      <c r="I3" s="534"/>
    </row>
    <row r="4" spans="1:9" ht="18" customHeight="1" x14ac:dyDescent="0.25">
      <c r="A4" s="533" t="s">
        <v>256</v>
      </c>
      <c r="B4" s="534"/>
      <c r="C4" s="534"/>
      <c r="D4" s="534"/>
      <c r="E4" s="534"/>
      <c r="F4" s="534"/>
      <c r="G4" s="534"/>
      <c r="H4" s="534"/>
      <c r="I4" s="534"/>
    </row>
    <row r="5" spans="1:9" ht="18" customHeight="1" x14ac:dyDescent="0.25">
      <c r="A5" s="533" t="s">
        <v>70</v>
      </c>
      <c r="B5" s="534"/>
      <c r="C5" s="534"/>
      <c r="D5" s="534"/>
      <c r="E5" s="534"/>
      <c r="F5" s="534"/>
      <c r="G5" s="534"/>
      <c r="H5" s="534"/>
      <c r="I5" s="534"/>
    </row>
    <row r="6" spans="1:9" ht="18" customHeight="1" x14ac:dyDescent="0.25">
      <c r="A6" s="533" t="s">
        <v>257</v>
      </c>
      <c r="B6" s="534"/>
      <c r="C6" s="534"/>
      <c r="D6" s="534"/>
      <c r="E6" s="534"/>
      <c r="F6" s="534"/>
      <c r="G6" s="534"/>
      <c r="H6" s="534"/>
      <c r="I6" s="534"/>
    </row>
    <row r="7" spans="1:9" ht="18" customHeight="1" x14ac:dyDescent="0.25">
      <c r="A7" s="533" t="s">
        <v>362</v>
      </c>
      <c r="B7" s="534"/>
      <c r="C7" s="534"/>
      <c r="D7" s="534"/>
      <c r="E7" s="534"/>
      <c r="F7" s="534"/>
      <c r="G7" s="534"/>
      <c r="H7" s="534"/>
      <c r="I7" s="534"/>
    </row>
    <row r="8" spans="1:9" ht="30" customHeight="1" x14ac:dyDescent="0.4">
      <c r="A8" s="535" t="str">
        <f>"Agenda R" &amp; Parameters!$B$8</f>
        <v>Agenda R0</v>
      </c>
      <c r="B8" s="536"/>
      <c r="C8" s="536"/>
      <c r="D8" s="536"/>
      <c r="E8" s="536"/>
      <c r="F8" s="536"/>
      <c r="G8" s="536"/>
      <c r="H8" s="536"/>
      <c r="I8" s="536"/>
    </row>
    <row r="13" spans="1:9" ht="15.75" x14ac:dyDescent="0.25">
      <c r="A13" s="537" t="s">
        <v>562</v>
      </c>
      <c r="B13" s="538"/>
      <c r="C13" s="538"/>
      <c r="D13" s="538"/>
      <c r="E13" s="538"/>
      <c r="F13" s="538"/>
      <c r="G13" s="538"/>
      <c r="H13" s="538"/>
      <c r="I13" s="538"/>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181</v>
      </c>
      <c r="D16" s="69"/>
      <c r="E16" s="69" t="s">
        <v>101</v>
      </c>
      <c r="F16" s="117">
        <v>0.33333333333333331</v>
      </c>
      <c r="G16" s="79">
        <v>1</v>
      </c>
      <c r="H16" s="117">
        <f>F16+TIME(0,G16,0)</f>
        <v>0.33402777777777776</v>
      </c>
      <c r="I16" s="89"/>
    </row>
    <row r="17" spans="1:15" ht="15" x14ac:dyDescent="0.2">
      <c r="A17" s="60" t="s">
        <v>84</v>
      </c>
      <c r="B17" s="69" t="s">
        <v>82</v>
      </c>
      <c r="C17" s="69" t="s">
        <v>324</v>
      </c>
      <c r="D17" s="69"/>
      <c r="E17" s="69" t="s">
        <v>85</v>
      </c>
      <c r="F17" s="117">
        <f>H16</f>
        <v>0.33402777777777776</v>
      </c>
      <c r="G17" s="79">
        <v>1</v>
      </c>
      <c r="H17" s="117">
        <f>F17+TIME(0,G17,0)</f>
        <v>0.3347222222222222</v>
      </c>
      <c r="I17" s="89"/>
    </row>
    <row r="18" spans="1:15" ht="15" x14ac:dyDescent="0.2">
      <c r="A18" s="61" t="s">
        <v>86</v>
      </c>
      <c r="B18" s="70" t="s">
        <v>88</v>
      </c>
      <c r="C18" s="70" t="s">
        <v>325</v>
      </c>
      <c r="D18" s="143" t="s">
        <v>48</v>
      </c>
      <c r="E18" s="70" t="s">
        <v>101</v>
      </c>
      <c r="F18" s="118">
        <f>H17</f>
        <v>0.3347222222222222</v>
      </c>
      <c r="G18" s="80">
        <v>1</v>
      </c>
      <c r="H18" s="118">
        <f>F18+TIME(0,G18,0)</f>
        <v>0.33541666666666664</v>
      </c>
      <c r="I18" s="90"/>
    </row>
    <row r="19" spans="1:15" ht="15" x14ac:dyDescent="0.2">
      <c r="D19" s="141"/>
    </row>
    <row r="20" spans="1:15" ht="15.75" x14ac:dyDescent="0.25">
      <c r="A20" s="59" t="s">
        <v>94</v>
      </c>
      <c r="B20" s="68"/>
      <c r="C20" s="68" t="s">
        <v>95</v>
      </c>
      <c r="D20" s="68"/>
      <c r="E20" s="68"/>
      <c r="F20" s="116"/>
      <c r="G20" s="78"/>
      <c r="H20" s="116"/>
      <c r="I20" s="88"/>
    </row>
    <row r="21" spans="1:15" ht="15" x14ac:dyDescent="0.2">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
      <c r="A22" s="60" t="s">
        <v>103</v>
      </c>
      <c r="B22" s="69" t="s">
        <v>82</v>
      </c>
      <c r="C22" s="69" t="s">
        <v>183</v>
      </c>
      <c r="D22" s="140" t="s">
        <v>246</v>
      </c>
      <c r="E22" s="69" t="s">
        <v>101</v>
      </c>
      <c r="F22" s="117">
        <f>H21</f>
        <v>0.33611111111111108</v>
      </c>
      <c r="G22" s="79">
        <v>1</v>
      </c>
      <c r="H22" s="117">
        <f t="shared" si="0"/>
        <v>0.33680555555555552</v>
      </c>
      <c r="I22" s="89"/>
    </row>
    <row r="23" spans="1:15" ht="15" x14ac:dyDescent="0.2">
      <c r="A23" s="60" t="s">
        <v>104</v>
      </c>
      <c r="B23" s="69" t="s">
        <v>82</v>
      </c>
      <c r="C23" s="69" t="s">
        <v>264</v>
      </c>
      <c r="D23" s="140" t="s">
        <v>246</v>
      </c>
      <c r="E23" s="69" t="s">
        <v>101</v>
      </c>
      <c r="F23" s="117">
        <f>H22</f>
        <v>0.33680555555555552</v>
      </c>
      <c r="G23" s="79">
        <v>1</v>
      </c>
      <c r="H23" s="117">
        <f t="shared" si="0"/>
        <v>0.33749999999999997</v>
      </c>
      <c r="I23" s="89"/>
    </row>
    <row r="24" spans="1:15" ht="15" x14ac:dyDescent="0.2">
      <c r="A24" s="60" t="s">
        <v>107</v>
      </c>
      <c r="B24" s="69" t="s">
        <v>82</v>
      </c>
      <c r="C24" s="69" t="s">
        <v>417</v>
      </c>
      <c r="D24" s="140" t="s">
        <v>246</v>
      </c>
      <c r="E24" s="69" t="s">
        <v>101</v>
      </c>
      <c r="F24" s="117">
        <f>H23</f>
        <v>0.33749999999999997</v>
      </c>
      <c r="G24" s="79">
        <v>1</v>
      </c>
      <c r="H24" s="117">
        <f t="shared" si="0"/>
        <v>0.33819444444444441</v>
      </c>
      <c r="I24" s="89"/>
    </row>
    <row r="25" spans="1:15" ht="15" x14ac:dyDescent="0.2">
      <c r="A25" s="60" t="s">
        <v>108</v>
      </c>
      <c r="B25" s="69" t="s">
        <v>82</v>
      </c>
      <c r="C25" s="69" t="s">
        <v>561</v>
      </c>
      <c r="D25" s="69"/>
      <c r="E25" s="69" t="s">
        <v>85</v>
      </c>
      <c r="F25" s="117">
        <f>H24</f>
        <v>0.33819444444444441</v>
      </c>
      <c r="G25" s="79">
        <v>4</v>
      </c>
      <c r="H25" s="117">
        <f t="shared" si="0"/>
        <v>0.34097222222222218</v>
      </c>
      <c r="I25" s="89"/>
    </row>
    <row r="26" spans="1:15" ht="15" x14ac:dyDescent="0.2">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
      <c r="A27" s="60" t="s">
        <v>193</v>
      </c>
      <c r="B27" s="69" t="s">
        <v>82</v>
      </c>
      <c r="C27" s="69" t="s">
        <v>191</v>
      </c>
      <c r="D27" s="140" t="s">
        <v>246</v>
      </c>
      <c r="E27" s="69" t="s">
        <v>101</v>
      </c>
      <c r="F27" s="117">
        <f t="shared" si="1"/>
        <v>0.34166666666666662</v>
      </c>
      <c r="G27" s="79">
        <v>1</v>
      </c>
      <c r="H27" s="117">
        <f t="shared" si="0"/>
        <v>0.34236111111111106</v>
      </c>
      <c r="I27" s="89"/>
    </row>
    <row r="28" spans="1:15" ht="15" x14ac:dyDescent="0.2">
      <c r="A28" s="60" t="s">
        <v>218</v>
      </c>
      <c r="B28" s="69" t="s">
        <v>82</v>
      </c>
      <c r="C28" s="69" t="s">
        <v>192</v>
      </c>
      <c r="D28" s="140" t="s">
        <v>246</v>
      </c>
      <c r="E28" s="69" t="s">
        <v>101</v>
      </c>
      <c r="F28" s="117">
        <f t="shared" si="1"/>
        <v>0.34236111111111106</v>
      </c>
      <c r="G28" s="79">
        <v>1</v>
      </c>
      <c r="H28" s="117">
        <f t="shared" si="0"/>
        <v>0.3430555555555555</v>
      </c>
      <c r="I28" s="89"/>
    </row>
    <row r="29" spans="1:15" ht="15" x14ac:dyDescent="0.2">
      <c r="A29" s="60" t="s">
        <v>328</v>
      </c>
      <c r="B29" s="69" t="s">
        <v>82</v>
      </c>
      <c r="C29" s="69" t="s">
        <v>194</v>
      </c>
      <c r="D29" s="140" t="s">
        <v>246</v>
      </c>
      <c r="E29" s="69" t="s">
        <v>101</v>
      </c>
      <c r="F29" s="117">
        <f t="shared" si="1"/>
        <v>0.3430555555555555</v>
      </c>
      <c r="G29" s="79">
        <v>1</v>
      </c>
      <c r="H29" s="117">
        <f t="shared" si="0"/>
        <v>0.34374999999999994</v>
      </c>
      <c r="I29" s="89"/>
    </row>
    <row r="30" spans="1:15" ht="15" x14ac:dyDescent="0.2">
      <c r="A30" s="60" t="s">
        <v>329</v>
      </c>
      <c r="B30" s="69" t="s">
        <v>82</v>
      </c>
      <c r="C30" s="69" t="s">
        <v>263</v>
      </c>
      <c r="D30" s="140" t="s">
        <v>246</v>
      </c>
      <c r="E30" s="69" t="s">
        <v>101</v>
      </c>
      <c r="F30" s="117">
        <f t="shared" si="1"/>
        <v>0.34374999999999994</v>
      </c>
      <c r="G30" s="79">
        <v>1</v>
      </c>
      <c r="H30" s="117">
        <f t="shared" si="0"/>
        <v>0.34444444444444439</v>
      </c>
      <c r="I30" s="89"/>
    </row>
    <row r="31" spans="1:15" ht="15" x14ac:dyDescent="0.2">
      <c r="A31" s="60" t="s">
        <v>330</v>
      </c>
      <c r="B31" s="69" t="s">
        <v>82</v>
      </c>
      <c r="C31" s="69" t="s">
        <v>338</v>
      </c>
      <c r="D31" s="140" t="s">
        <v>246</v>
      </c>
      <c r="E31" s="69" t="s">
        <v>101</v>
      </c>
      <c r="F31" s="117">
        <f t="shared" si="1"/>
        <v>0.34444444444444439</v>
      </c>
      <c r="G31" s="79">
        <v>3</v>
      </c>
      <c r="H31" s="117">
        <f t="shared" si="0"/>
        <v>0.34652777777777771</v>
      </c>
      <c r="I31" s="89"/>
      <c r="L31" s="117"/>
      <c r="M31" s="79"/>
      <c r="N31" s="117"/>
      <c r="O31" s="69"/>
    </row>
    <row r="32" spans="1:15" ht="15" x14ac:dyDescent="0.2">
      <c r="A32" s="60" t="s">
        <v>331</v>
      </c>
      <c r="B32" s="69"/>
      <c r="C32" s="69"/>
      <c r="D32" s="140"/>
      <c r="E32" s="69"/>
      <c r="F32" s="117">
        <f t="shared" si="1"/>
        <v>0.34652777777777771</v>
      </c>
      <c r="G32" s="79">
        <v>0</v>
      </c>
      <c r="H32" s="117">
        <f t="shared" si="0"/>
        <v>0.34652777777777771</v>
      </c>
      <c r="I32" s="89"/>
      <c r="L32" s="117"/>
      <c r="M32" s="79"/>
      <c r="N32" s="117"/>
      <c r="O32" s="69"/>
    </row>
    <row r="33" spans="1:9" ht="15" x14ac:dyDescent="0.2">
      <c r="A33" s="96" t="s">
        <v>337</v>
      </c>
      <c r="B33" s="100"/>
      <c r="C33" s="100"/>
      <c r="D33" s="103"/>
      <c r="E33" s="100"/>
      <c r="F33" s="123">
        <f>H32</f>
        <v>0.34652777777777771</v>
      </c>
      <c r="G33" s="105">
        <v>0</v>
      </c>
      <c r="H33" s="123">
        <f t="shared" si="0"/>
        <v>0.34652777777777771</v>
      </c>
      <c r="I33" s="109"/>
    </row>
    <row r="34" spans="1:9" ht="14.25" x14ac:dyDescent="0.2">
      <c r="D34" s="133"/>
    </row>
    <row r="35" spans="1:9" ht="15.75" x14ac:dyDescent="0.25">
      <c r="A35" s="59" t="s">
        <v>109</v>
      </c>
      <c r="B35" s="68"/>
      <c r="C35" s="68" t="s">
        <v>195</v>
      </c>
      <c r="D35" s="134"/>
      <c r="E35" s="68"/>
      <c r="F35" s="116"/>
      <c r="G35" s="78"/>
      <c r="H35" s="116"/>
      <c r="I35" s="88"/>
    </row>
    <row r="36" spans="1:9" ht="15.75" x14ac:dyDescent="0.25">
      <c r="A36" s="62" t="s">
        <v>111</v>
      </c>
      <c r="B36" s="71"/>
      <c r="C36" s="71" t="s">
        <v>196</v>
      </c>
      <c r="D36" s="73"/>
      <c r="E36" s="71"/>
      <c r="F36" s="119"/>
      <c r="G36" s="81"/>
      <c r="H36" s="119"/>
      <c r="I36" s="91"/>
    </row>
    <row r="37" spans="1:9" ht="14.25" x14ac:dyDescent="0.2">
      <c r="A37" s="63" t="s">
        <v>221</v>
      </c>
      <c r="B37" s="72" t="s">
        <v>82</v>
      </c>
      <c r="C37" s="72" t="s">
        <v>197</v>
      </c>
      <c r="D37" s="151" t="s">
        <v>197</v>
      </c>
      <c r="E37" s="72" t="s">
        <v>115</v>
      </c>
      <c r="F37" s="120">
        <f>H32</f>
        <v>0.34652777777777771</v>
      </c>
      <c r="G37" s="82">
        <v>5</v>
      </c>
      <c r="H37" s="120">
        <f t="shared" ref="H37:H43" si="2">F37+TIME(0,G37,0)</f>
        <v>0.34999999999999992</v>
      </c>
      <c r="I37" s="92"/>
    </row>
    <row r="38" spans="1:9" ht="14.25" x14ac:dyDescent="0.2">
      <c r="A38" s="63" t="s">
        <v>222</v>
      </c>
      <c r="B38" s="72" t="s">
        <v>189</v>
      </c>
      <c r="C38" s="72" t="s">
        <v>336</v>
      </c>
      <c r="D38" s="137" t="s">
        <v>244</v>
      </c>
      <c r="E38" s="72" t="s">
        <v>115</v>
      </c>
      <c r="F38" s="120">
        <f t="shared" ref="F38:F43" si="3">H37</f>
        <v>0.34999999999999992</v>
      </c>
      <c r="G38" s="82">
        <v>15</v>
      </c>
      <c r="H38" s="120">
        <f t="shared" si="2"/>
        <v>0.36041666666666661</v>
      </c>
      <c r="I38" s="92"/>
    </row>
    <row r="39" spans="1:9" ht="14.25" x14ac:dyDescent="0.2">
      <c r="A39" s="63" t="s">
        <v>223</v>
      </c>
      <c r="B39" s="72" t="s">
        <v>189</v>
      </c>
      <c r="C39" s="72" t="s">
        <v>491</v>
      </c>
      <c r="D39" s="151" t="s">
        <v>425</v>
      </c>
      <c r="E39" s="72" t="s">
        <v>115</v>
      </c>
      <c r="F39" s="120">
        <f t="shared" si="3"/>
        <v>0.36041666666666661</v>
      </c>
      <c r="G39" s="82">
        <v>10</v>
      </c>
      <c r="H39" s="120">
        <f t="shared" si="2"/>
        <v>0.36736111111111103</v>
      </c>
      <c r="I39" s="92"/>
    </row>
    <row r="40" spans="1:9" ht="14.1" customHeight="1" x14ac:dyDescent="0.2">
      <c r="A40" s="63" t="s">
        <v>224</v>
      </c>
      <c r="B40" s="72" t="s">
        <v>82</v>
      </c>
      <c r="C40" s="72" t="s">
        <v>198</v>
      </c>
      <c r="D40" s="72"/>
      <c r="E40" s="72" t="s">
        <v>91</v>
      </c>
      <c r="F40" s="120">
        <f t="shared" si="3"/>
        <v>0.36736111111111103</v>
      </c>
      <c r="G40" s="82">
        <v>3</v>
      </c>
      <c r="H40" s="120">
        <f t="shared" si="2"/>
        <v>0.36944444444444435</v>
      </c>
      <c r="I40" s="92"/>
    </row>
    <row r="41" spans="1:9" ht="14.25" x14ac:dyDescent="0.2">
      <c r="A41" s="63" t="s">
        <v>225</v>
      </c>
      <c r="B41" s="72" t="s">
        <v>82</v>
      </c>
      <c r="C41" s="72" t="s">
        <v>422</v>
      </c>
      <c r="D41" s="137" t="s">
        <v>340</v>
      </c>
      <c r="E41" s="72" t="s">
        <v>144</v>
      </c>
      <c r="F41" s="120">
        <f t="shared" si="3"/>
        <v>0.36944444444444435</v>
      </c>
      <c r="G41" s="82">
        <v>3</v>
      </c>
      <c r="H41" s="120">
        <f t="shared" si="2"/>
        <v>0.37152777777777768</v>
      </c>
      <c r="I41" s="92"/>
    </row>
    <row r="42" spans="1:9" ht="14.25" x14ac:dyDescent="0.2">
      <c r="A42" s="63" t="s">
        <v>226</v>
      </c>
      <c r="B42" s="72" t="s">
        <v>82</v>
      </c>
      <c r="C42" s="72" t="s">
        <v>373</v>
      </c>
      <c r="D42" s="137" t="s">
        <v>340</v>
      </c>
      <c r="E42" s="72" t="s">
        <v>144</v>
      </c>
      <c r="F42" s="120">
        <f t="shared" si="3"/>
        <v>0.37152777777777768</v>
      </c>
      <c r="G42" s="82">
        <v>3</v>
      </c>
      <c r="H42" s="120">
        <f t="shared" si="2"/>
        <v>0.37361111111111101</v>
      </c>
      <c r="I42" s="92"/>
    </row>
    <row r="43" spans="1:9" ht="14.1" customHeight="1" x14ac:dyDescent="0.2">
      <c r="A43" s="63" t="s">
        <v>227</v>
      </c>
      <c r="B43" s="72"/>
      <c r="C43" s="72"/>
      <c r="D43" s="72"/>
      <c r="E43" s="72"/>
      <c r="F43" s="120">
        <f t="shared" si="3"/>
        <v>0.37361111111111101</v>
      </c>
      <c r="G43" s="82">
        <v>0</v>
      </c>
      <c r="H43" s="120">
        <f t="shared" si="2"/>
        <v>0.37361111111111101</v>
      </c>
      <c r="I43" s="92"/>
    </row>
    <row r="44" spans="1:9" ht="14.1" customHeight="1" x14ac:dyDescent="0.25">
      <c r="A44" s="62" t="s">
        <v>113</v>
      </c>
      <c r="B44" s="71"/>
      <c r="C44" s="71" t="s">
        <v>151</v>
      </c>
      <c r="D44" s="73"/>
      <c r="E44" s="71"/>
      <c r="F44" s="119"/>
      <c r="G44" s="81"/>
      <c r="H44" s="119"/>
      <c r="I44" s="92"/>
    </row>
    <row r="45" spans="1:9" ht="14.1" customHeight="1" x14ac:dyDescent="0.2">
      <c r="A45" s="63" t="s">
        <v>374</v>
      </c>
      <c r="B45" s="72" t="s">
        <v>82</v>
      </c>
      <c r="C45" s="72" t="s">
        <v>199</v>
      </c>
      <c r="D45" s="137" t="s">
        <v>340</v>
      </c>
      <c r="E45" s="72" t="s">
        <v>200</v>
      </c>
      <c r="F45" s="120">
        <f>H43</f>
        <v>0.37361111111111101</v>
      </c>
      <c r="G45" s="82">
        <v>3</v>
      </c>
      <c r="H45" s="120">
        <f t="shared" ref="H45:H50" si="4">F45+TIME(0,G45,0)</f>
        <v>0.37569444444444433</v>
      </c>
      <c r="I45" s="92"/>
    </row>
    <row r="46" spans="1:9" ht="14.1" customHeight="1" x14ac:dyDescent="0.2">
      <c r="A46" s="63" t="s">
        <v>375</v>
      </c>
      <c r="B46" s="72" t="s">
        <v>82</v>
      </c>
      <c r="C46" s="72" t="s">
        <v>241</v>
      </c>
      <c r="D46" s="137" t="s">
        <v>340</v>
      </c>
      <c r="E46" s="72" t="s">
        <v>270</v>
      </c>
      <c r="F46" s="120">
        <f>H45</f>
        <v>0.37569444444444433</v>
      </c>
      <c r="G46" s="82">
        <v>2</v>
      </c>
      <c r="H46" s="120">
        <f t="shared" si="4"/>
        <v>0.37708333333333321</v>
      </c>
      <c r="I46" s="92"/>
    </row>
    <row r="47" spans="1:9" ht="14.25" x14ac:dyDescent="0.2">
      <c r="A47" s="63" t="s">
        <v>376</v>
      </c>
      <c r="B47" s="72" t="s">
        <v>82</v>
      </c>
      <c r="C47" s="72" t="s">
        <v>154</v>
      </c>
      <c r="D47" s="137" t="s">
        <v>340</v>
      </c>
      <c r="E47" s="72" t="s">
        <v>115</v>
      </c>
      <c r="F47" s="120">
        <f>H46</f>
        <v>0.37708333333333321</v>
      </c>
      <c r="G47" s="82">
        <v>0</v>
      </c>
      <c r="H47" s="120">
        <f t="shared" si="4"/>
        <v>0.37708333333333321</v>
      </c>
      <c r="I47" s="92"/>
    </row>
    <row r="48" spans="1:9" ht="15.75" x14ac:dyDescent="0.25">
      <c r="A48" s="63" t="s">
        <v>377</v>
      </c>
      <c r="B48" s="72" t="s">
        <v>82</v>
      </c>
      <c r="C48" s="72" t="s">
        <v>157</v>
      </c>
      <c r="D48" s="137" t="s">
        <v>340</v>
      </c>
      <c r="E48" s="72" t="s">
        <v>267</v>
      </c>
      <c r="F48" s="120">
        <f>H47</f>
        <v>0.37708333333333321</v>
      </c>
      <c r="G48" s="82">
        <v>2</v>
      </c>
      <c r="H48" s="120">
        <f t="shared" si="4"/>
        <v>0.3784722222222221</v>
      </c>
      <c r="I48" s="91"/>
    </row>
    <row r="49" spans="1:14" ht="14.25" x14ac:dyDescent="0.2">
      <c r="A49" s="63" t="s">
        <v>378</v>
      </c>
      <c r="B49" s="72" t="s">
        <v>82</v>
      </c>
      <c r="C49" s="72" t="s">
        <v>159</v>
      </c>
      <c r="D49" s="137" t="s">
        <v>340</v>
      </c>
      <c r="E49" s="72" t="s">
        <v>262</v>
      </c>
      <c r="F49" s="120">
        <f>H48</f>
        <v>0.3784722222222221</v>
      </c>
      <c r="G49" s="82">
        <v>2</v>
      </c>
      <c r="H49" s="120">
        <f t="shared" si="4"/>
        <v>0.37986111111111098</v>
      </c>
      <c r="I49" s="92"/>
    </row>
    <row r="50" spans="1:14" ht="14.25" x14ac:dyDescent="0.2">
      <c r="A50" s="63" t="s">
        <v>379</v>
      </c>
      <c r="B50" s="72" t="s">
        <v>82</v>
      </c>
      <c r="C50" s="72"/>
      <c r="D50" s="137"/>
      <c r="E50" s="72"/>
      <c r="F50" s="120">
        <f>H49</f>
        <v>0.37986111111111098</v>
      </c>
      <c r="G50" s="82">
        <v>0</v>
      </c>
      <c r="H50" s="120">
        <f t="shared" si="4"/>
        <v>0.37986111111111098</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380</v>
      </c>
      <c r="B53" s="72" t="s">
        <v>82</v>
      </c>
      <c r="C53" s="72" t="s">
        <v>369</v>
      </c>
      <c r="D53" s="137" t="s">
        <v>340</v>
      </c>
      <c r="E53" s="72" t="s">
        <v>397</v>
      </c>
      <c r="F53" s="120">
        <f>H50</f>
        <v>0.37986111111111098</v>
      </c>
      <c r="G53" s="82">
        <v>2</v>
      </c>
      <c r="H53" s="120">
        <f t="shared" ref="H53:H60" si="5">F53+TIME(0,G53,0)</f>
        <v>0.38124999999999987</v>
      </c>
      <c r="I53" s="91"/>
    </row>
    <row r="54" spans="1:14" ht="15.75" x14ac:dyDescent="0.25">
      <c r="A54" s="63" t="s">
        <v>381</v>
      </c>
      <c r="B54" s="72" t="s">
        <v>82</v>
      </c>
      <c r="C54" s="72" t="s">
        <v>271</v>
      </c>
      <c r="D54" s="137" t="s">
        <v>340</v>
      </c>
      <c r="E54" s="72" t="s">
        <v>272</v>
      </c>
      <c r="F54" s="120">
        <f>H53</f>
        <v>0.38124999999999987</v>
      </c>
      <c r="G54" s="82">
        <v>2</v>
      </c>
      <c r="H54" s="120">
        <f t="shared" si="5"/>
        <v>0.38263888888888875</v>
      </c>
      <c r="I54" s="91"/>
      <c r="J54" s="87"/>
    </row>
    <row r="55" spans="1:14" ht="15.75" x14ac:dyDescent="0.25">
      <c r="A55" s="63" t="s">
        <v>382</v>
      </c>
      <c r="B55" s="72" t="s">
        <v>82</v>
      </c>
      <c r="C55" s="72" t="s">
        <v>342</v>
      </c>
      <c r="D55" s="137" t="s">
        <v>340</v>
      </c>
      <c r="E55" s="72" t="s">
        <v>286</v>
      </c>
      <c r="F55" s="120">
        <f t="shared" ref="F55:F60" si="6">H54</f>
        <v>0.38263888888888875</v>
      </c>
      <c r="G55" s="82">
        <v>2</v>
      </c>
      <c r="H55" s="120">
        <f t="shared" si="5"/>
        <v>0.38402777777777763</v>
      </c>
      <c r="I55" s="91"/>
      <c r="N55" s="72"/>
    </row>
    <row r="56" spans="1:14" ht="15" x14ac:dyDescent="0.2">
      <c r="A56" s="63" t="s">
        <v>383</v>
      </c>
      <c r="B56" s="72" t="s">
        <v>82</v>
      </c>
      <c r="C56" s="72" t="s">
        <v>371</v>
      </c>
      <c r="D56" s="137" t="s">
        <v>340</v>
      </c>
      <c r="E56" s="72" t="s">
        <v>200</v>
      </c>
      <c r="F56" s="120">
        <f t="shared" si="6"/>
        <v>0.38402777777777763</v>
      </c>
      <c r="G56" s="82">
        <v>2</v>
      </c>
      <c r="H56" s="120">
        <f t="shared" si="5"/>
        <v>0.38541666666666652</v>
      </c>
      <c r="I56" s="89"/>
    </row>
    <row r="57" spans="1:14" ht="14.25" x14ac:dyDescent="0.2">
      <c r="A57" s="63" t="s">
        <v>384</v>
      </c>
      <c r="B57" s="72" t="s">
        <v>82</v>
      </c>
      <c r="C57" s="72" t="s">
        <v>370</v>
      </c>
      <c r="D57" s="137" t="s">
        <v>340</v>
      </c>
      <c r="E57" s="72" t="s">
        <v>398</v>
      </c>
      <c r="F57" s="120">
        <f t="shared" si="6"/>
        <v>0.38541666666666652</v>
      </c>
      <c r="G57" s="82">
        <v>2</v>
      </c>
      <c r="H57" s="120">
        <f t="shared" si="5"/>
        <v>0.3868055555555554</v>
      </c>
      <c r="I57" s="94"/>
    </row>
    <row r="58" spans="1:14" ht="14.25" x14ac:dyDescent="0.2">
      <c r="A58" s="138" t="s">
        <v>385</v>
      </c>
      <c r="B58" s="72" t="s">
        <v>82</v>
      </c>
      <c r="C58" s="72" t="s">
        <v>509</v>
      </c>
      <c r="D58" s="137" t="s">
        <v>340</v>
      </c>
      <c r="E58" s="72" t="s">
        <v>170</v>
      </c>
      <c r="F58" s="120">
        <f t="shared" si="6"/>
        <v>0.3868055555555554</v>
      </c>
      <c r="G58" s="82">
        <v>2</v>
      </c>
      <c r="H58" s="120">
        <f t="shared" si="5"/>
        <v>0.38819444444444429</v>
      </c>
      <c r="I58" s="92"/>
    </row>
    <row r="59" spans="1:14" ht="14.25" x14ac:dyDescent="0.2">
      <c r="A59" s="138" t="s">
        <v>386</v>
      </c>
      <c r="B59" s="72" t="s">
        <v>82</v>
      </c>
      <c r="C59" s="72"/>
      <c r="D59" s="137" t="s">
        <v>340</v>
      </c>
      <c r="E59" s="72"/>
      <c r="F59" s="120">
        <f t="shared" si="6"/>
        <v>0.38819444444444429</v>
      </c>
      <c r="G59" s="82">
        <v>0</v>
      </c>
      <c r="H59" s="120">
        <f t="shared" si="5"/>
        <v>0.38819444444444429</v>
      </c>
      <c r="I59" s="92"/>
    </row>
    <row r="60" spans="1:14" ht="15.75" x14ac:dyDescent="0.25">
      <c r="A60" s="138" t="s">
        <v>387</v>
      </c>
      <c r="B60" s="72" t="s">
        <v>82</v>
      </c>
      <c r="C60" s="72"/>
      <c r="D60" s="137" t="s">
        <v>340</v>
      </c>
      <c r="E60" s="72"/>
      <c r="F60" s="120">
        <f t="shared" si="6"/>
        <v>0.38819444444444429</v>
      </c>
      <c r="G60" s="82">
        <v>0</v>
      </c>
      <c r="H60" s="120">
        <f t="shared" si="5"/>
        <v>0.38819444444444429</v>
      </c>
      <c r="I60" s="91"/>
    </row>
    <row r="61" spans="1:14" ht="14.25" x14ac:dyDescent="0.2">
      <c r="A61" s="138"/>
      <c r="B61" s="72"/>
      <c r="C61" s="72"/>
      <c r="D61" s="137"/>
      <c r="E61" s="72"/>
      <c r="F61" s="120"/>
      <c r="G61" s="82"/>
      <c r="H61" s="120"/>
      <c r="I61" s="92"/>
    </row>
    <row r="62" spans="1:14" ht="15.75" x14ac:dyDescent="0.25">
      <c r="A62" s="139" t="s">
        <v>116</v>
      </c>
      <c r="B62" s="71"/>
      <c r="C62" s="71" t="s">
        <v>311</v>
      </c>
      <c r="D62" s="137"/>
      <c r="E62" s="71"/>
      <c r="F62" s="119"/>
      <c r="G62" s="81"/>
      <c r="H62" s="119"/>
      <c r="I62" s="92"/>
    </row>
    <row r="63" spans="1:14" ht="19.5" customHeight="1" x14ac:dyDescent="0.2">
      <c r="A63" s="138" t="s">
        <v>388</v>
      </c>
      <c r="B63" s="72" t="s">
        <v>82</v>
      </c>
      <c r="C63" s="72" t="s">
        <v>498</v>
      </c>
      <c r="D63" s="137" t="s">
        <v>340</v>
      </c>
      <c r="E63" s="72" t="s">
        <v>496</v>
      </c>
      <c r="F63" s="120">
        <f>H60</f>
        <v>0.38819444444444429</v>
      </c>
      <c r="G63" s="82">
        <v>2</v>
      </c>
      <c r="H63" s="120">
        <f>F63+TIME(0,G63,0)</f>
        <v>0.38958333333333317</v>
      </c>
      <c r="I63" s="92"/>
    </row>
    <row r="64" spans="1:14" ht="14.25" x14ac:dyDescent="0.2">
      <c r="A64" s="138" t="s">
        <v>389</v>
      </c>
      <c r="B64" s="72" t="s">
        <v>82</v>
      </c>
      <c r="C64" s="72" t="s">
        <v>445</v>
      </c>
      <c r="D64" s="137" t="s">
        <v>340</v>
      </c>
      <c r="E64" s="72" t="s">
        <v>444</v>
      </c>
      <c r="F64" s="120">
        <f>H63</f>
        <v>0.38958333333333317</v>
      </c>
      <c r="G64" s="82">
        <v>2</v>
      </c>
      <c r="H64" s="120">
        <f>F64+TIME(0,G64,0)</f>
        <v>0.39097222222222205</v>
      </c>
      <c r="I64" s="92"/>
    </row>
    <row r="65" spans="1:9" ht="14.25" x14ac:dyDescent="0.2">
      <c r="A65" s="138" t="s">
        <v>446</v>
      </c>
      <c r="B65" s="72" t="s">
        <v>82</v>
      </c>
      <c r="C65" s="72" t="s">
        <v>442</v>
      </c>
      <c r="D65" s="137" t="s">
        <v>340</v>
      </c>
      <c r="E65" s="72" t="s">
        <v>258</v>
      </c>
      <c r="F65" s="120">
        <f>H64</f>
        <v>0.39097222222222205</v>
      </c>
      <c r="G65" s="82">
        <v>2</v>
      </c>
      <c r="H65" s="120">
        <f>F65+TIME(0,G65,0)</f>
        <v>0.39236111111111094</v>
      </c>
      <c r="I65" s="92"/>
    </row>
    <row r="66" spans="1:9" ht="14.25" x14ac:dyDescent="0.2">
      <c r="A66" s="138" t="s">
        <v>497</v>
      </c>
      <c r="B66" s="72" t="s">
        <v>82</v>
      </c>
      <c r="C66" s="72" t="s">
        <v>314</v>
      </c>
      <c r="D66" s="137" t="s">
        <v>340</v>
      </c>
      <c r="E66" s="72" t="s">
        <v>316</v>
      </c>
      <c r="F66" s="120">
        <f>H65</f>
        <v>0.39236111111111094</v>
      </c>
      <c r="G66" s="82">
        <v>0</v>
      </c>
      <c r="H66" s="120">
        <f>F66+TIME(0,G66,0)</f>
        <v>0.39236111111111094</v>
      </c>
      <c r="I66" s="92"/>
    </row>
    <row r="67" spans="1:9" ht="14.25" x14ac:dyDescent="0.2">
      <c r="A67" s="138"/>
      <c r="B67" s="72"/>
      <c r="C67" s="72"/>
      <c r="D67" s="137"/>
      <c r="E67" s="72"/>
      <c r="F67" s="120"/>
      <c r="G67" s="82"/>
      <c r="H67" s="120"/>
      <c r="I67" s="92"/>
    </row>
    <row r="68" spans="1:9" ht="15.75" x14ac:dyDescent="0.25">
      <c r="A68" s="139" t="s">
        <v>118</v>
      </c>
      <c r="B68" s="71"/>
      <c r="C68" s="71" t="s">
        <v>480</v>
      </c>
      <c r="D68" s="137"/>
      <c r="E68" s="71"/>
      <c r="F68" s="119"/>
      <c r="G68" s="81"/>
      <c r="H68" s="119"/>
      <c r="I68" s="92"/>
    </row>
    <row r="69" spans="1:9" ht="14.25" x14ac:dyDescent="0.2">
      <c r="A69" s="138" t="s">
        <v>388</v>
      </c>
      <c r="B69" s="72" t="s">
        <v>82</v>
      </c>
      <c r="C69" s="72" t="s">
        <v>530</v>
      </c>
      <c r="D69" s="137" t="s">
        <v>340</v>
      </c>
      <c r="E69" s="72" t="s">
        <v>431</v>
      </c>
      <c r="F69" s="120">
        <f>H66</f>
        <v>0.39236111111111094</v>
      </c>
      <c r="G69" s="82">
        <v>10</v>
      </c>
      <c r="H69" s="120">
        <f>F69+TIME(0,G69,0)</f>
        <v>0.39930555555555536</v>
      </c>
      <c r="I69" s="92"/>
    </row>
    <row r="70" spans="1:9" ht="14.25" x14ac:dyDescent="0.2">
      <c r="A70" s="138" t="s">
        <v>388</v>
      </c>
      <c r="B70" s="72" t="s">
        <v>82</v>
      </c>
      <c r="C70" s="72"/>
      <c r="D70" s="137" t="s">
        <v>340</v>
      </c>
      <c r="E70" s="72"/>
      <c r="F70" s="120">
        <f>H69</f>
        <v>0.39930555555555536</v>
      </c>
      <c r="G70" s="82"/>
      <c r="H70" s="120">
        <f>F70+TIME(0,G70,0)</f>
        <v>0.39930555555555536</v>
      </c>
      <c r="I70" s="92"/>
    </row>
    <row r="71" spans="1:9" ht="14.25" x14ac:dyDescent="0.2">
      <c r="A71" s="142"/>
      <c r="B71" s="130" t="s">
        <v>82</v>
      </c>
      <c r="C71" s="130"/>
      <c r="D71" s="143"/>
      <c r="E71" s="130"/>
      <c r="F71" s="131"/>
      <c r="G71" s="132"/>
      <c r="H71" s="131"/>
      <c r="I71" s="92"/>
    </row>
    <row r="72" spans="1:9" ht="15.75" x14ac:dyDescent="0.25">
      <c r="A72" s="59" t="s">
        <v>447</v>
      </c>
      <c r="B72" s="68"/>
      <c r="C72" s="68" t="s">
        <v>201</v>
      </c>
      <c r="D72" s="134"/>
      <c r="E72" s="68"/>
      <c r="F72" s="116"/>
      <c r="G72" s="78"/>
      <c r="H72" s="116"/>
      <c r="I72" s="88"/>
    </row>
    <row r="73" spans="1:9" ht="15.75" x14ac:dyDescent="0.25">
      <c r="A73" s="62" t="s">
        <v>130</v>
      </c>
      <c r="B73" s="71"/>
      <c r="C73" s="71" t="s">
        <v>203</v>
      </c>
      <c r="D73" s="73"/>
      <c r="E73" s="71"/>
      <c r="F73" s="119"/>
      <c r="G73" s="81"/>
      <c r="H73" s="119"/>
      <c r="I73" s="92"/>
    </row>
    <row r="74" spans="1:9" ht="18" customHeight="1" x14ac:dyDescent="0.2">
      <c r="A74" s="63" t="s">
        <v>132</v>
      </c>
      <c r="B74" s="72" t="s">
        <v>88</v>
      </c>
      <c r="C74" s="72" t="s">
        <v>312</v>
      </c>
      <c r="D74" s="137" t="s">
        <v>1</v>
      </c>
      <c r="E74" s="72" t="s">
        <v>101</v>
      </c>
      <c r="F74" s="120">
        <f>H70</f>
        <v>0.39930555555555536</v>
      </c>
      <c r="G74" s="82">
        <v>0</v>
      </c>
      <c r="H74" s="120">
        <f>F74+TIME(0,G74,0)</f>
        <v>0.39930555555555536</v>
      </c>
      <c r="I74" s="92"/>
    </row>
    <row r="75" spans="1:9" ht="15" x14ac:dyDescent="0.2">
      <c r="A75" s="63" t="s">
        <v>134</v>
      </c>
      <c r="B75" s="72" t="s">
        <v>88</v>
      </c>
      <c r="C75" s="72" t="s">
        <v>441</v>
      </c>
      <c r="D75" s="137" t="s">
        <v>1</v>
      </c>
      <c r="E75" s="72" t="s">
        <v>101</v>
      </c>
      <c r="F75" s="120">
        <f>H74</f>
        <v>0.39930555555555536</v>
      </c>
      <c r="G75" s="82">
        <v>0</v>
      </c>
      <c r="H75" s="120">
        <f>F75+TIME(0,G75,0)</f>
        <v>0.39930555555555536</v>
      </c>
      <c r="I75" s="89"/>
    </row>
    <row r="76" spans="1:9" ht="14.25" x14ac:dyDescent="0.2">
      <c r="A76" s="63" t="s">
        <v>135</v>
      </c>
      <c r="B76" s="72" t="s">
        <v>88</v>
      </c>
      <c r="C76" s="72"/>
      <c r="D76" s="137" t="s">
        <v>1</v>
      </c>
      <c r="E76" s="72"/>
      <c r="F76" s="120">
        <f>H75</f>
        <v>0.39930555555555536</v>
      </c>
      <c r="G76" s="82">
        <v>0</v>
      </c>
      <c r="H76" s="120">
        <f>F76+TIME(0,G76,0)</f>
        <v>0.39930555555555536</v>
      </c>
      <c r="I76" s="92"/>
    </row>
    <row r="77" spans="1:9" ht="14.25" x14ac:dyDescent="0.2">
      <c r="A77" s="63"/>
      <c r="B77" s="72"/>
      <c r="C77" s="72"/>
      <c r="D77" s="72"/>
      <c r="E77" s="72"/>
      <c r="F77" s="120"/>
      <c r="G77" s="82"/>
      <c r="H77" s="120"/>
      <c r="I77" s="92"/>
    </row>
    <row r="78" spans="1:9" ht="15.75" x14ac:dyDescent="0.25">
      <c r="A78" s="62" t="s">
        <v>150</v>
      </c>
      <c r="B78" s="71"/>
      <c r="C78" s="71" t="s">
        <v>205</v>
      </c>
      <c r="D78" s="73"/>
      <c r="E78" s="71"/>
      <c r="F78" s="119"/>
      <c r="G78" s="81"/>
      <c r="H78" s="119"/>
      <c r="I78" s="171"/>
    </row>
    <row r="79" spans="1:9" ht="14.25" x14ac:dyDescent="0.2">
      <c r="A79" s="63" t="s">
        <v>152</v>
      </c>
      <c r="B79" s="72" t="s">
        <v>206</v>
      </c>
      <c r="C79" s="72" t="s">
        <v>199</v>
      </c>
      <c r="D79" s="137" t="s">
        <v>1</v>
      </c>
      <c r="E79" s="72" t="s">
        <v>200</v>
      </c>
      <c r="F79" s="120">
        <f>H76</f>
        <v>0.39930555555555536</v>
      </c>
      <c r="G79" s="82">
        <v>0</v>
      </c>
      <c r="H79" s="120">
        <f t="shared" ref="H79:H84" si="7">F79+TIME(0,G79,0)</f>
        <v>0.39930555555555536</v>
      </c>
      <c r="I79" s="92"/>
    </row>
    <row r="80" spans="1:9" ht="15" x14ac:dyDescent="0.2">
      <c r="A80" s="63" t="s">
        <v>153</v>
      </c>
      <c r="B80" s="72" t="s">
        <v>88</v>
      </c>
      <c r="C80" s="72" t="s">
        <v>241</v>
      </c>
      <c r="D80" s="137" t="s">
        <v>1</v>
      </c>
      <c r="E80" s="72" t="s">
        <v>270</v>
      </c>
      <c r="F80" s="120">
        <f>H79</f>
        <v>0.39930555555555536</v>
      </c>
      <c r="G80" s="82">
        <v>0</v>
      </c>
      <c r="H80" s="120">
        <f t="shared" si="7"/>
        <v>0.39930555555555536</v>
      </c>
      <c r="I80" s="89"/>
    </row>
    <row r="81" spans="1:9" ht="15" x14ac:dyDescent="0.2">
      <c r="A81" s="63" t="s">
        <v>155</v>
      </c>
      <c r="B81" s="72" t="s">
        <v>206</v>
      </c>
      <c r="C81" s="72" t="s">
        <v>154</v>
      </c>
      <c r="D81" s="137" t="s">
        <v>1</v>
      </c>
      <c r="E81" s="72" t="s">
        <v>115</v>
      </c>
      <c r="F81" s="120">
        <f>H80</f>
        <v>0.39930555555555536</v>
      </c>
      <c r="G81" s="82">
        <v>0</v>
      </c>
      <c r="H81" s="120">
        <f t="shared" si="7"/>
        <v>0.39930555555555536</v>
      </c>
      <c r="I81" s="89"/>
    </row>
    <row r="82" spans="1:9" ht="15" x14ac:dyDescent="0.2">
      <c r="A82" s="63" t="s">
        <v>156</v>
      </c>
      <c r="B82" s="72" t="s">
        <v>206</v>
      </c>
      <c r="C82" s="72" t="s">
        <v>157</v>
      </c>
      <c r="D82" s="137" t="s">
        <v>1</v>
      </c>
      <c r="E82" s="72" t="s">
        <v>267</v>
      </c>
      <c r="F82" s="120">
        <f>H81</f>
        <v>0.39930555555555536</v>
      </c>
      <c r="G82" s="82">
        <v>0</v>
      </c>
      <c r="H82" s="120">
        <f t="shared" si="7"/>
        <v>0.39930555555555536</v>
      </c>
      <c r="I82" s="89"/>
    </row>
    <row r="83" spans="1:9" ht="15" x14ac:dyDescent="0.2">
      <c r="A83" s="63" t="s">
        <v>158</v>
      </c>
      <c r="B83" s="72" t="s">
        <v>206</v>
      </c>
      <c r="C83" s="72" t="s">
        <v>159</v>
      </c>
      <c r="D83" s="137" t="s">
        <v>1</v>
      </c>
      <c r="E83" s="72" t="s">
        <v>262</v>
      </c>
      <c r="F83" s="120">
        <f>H82</f>
        <v>0.39930555555555536</v>
      </c>
      <c r="G83" s="82">
        <v>0</v>
      </c>
      <c r="H83" s="120">
        <f t="shared" si="7"/>
        <v>0.39930555555555536</v>
      </c>
      <c r="I83" s="89"/>
    </row>
    <row r="84" spans="1:9" ht="15" x14ac:dyDescent="0.2">
      <c r="A84" s="63" t="s">
        <v>228</v>
      </c>
      <c r="B84" s="72"/>
      <c r="C84" s="72"/>
      <c r="D84" s="137"/>
      <c r="E84" s="72"/>
      <c r="F84" s="120">
        <f>H83</f>
        <v>0.39930555555555536</v>
      </c>
      <c r="G84" s="82">
        <v>0</v>
      </c>
      <c r="H84" s="120">
        <f t="shared" si="7"/>
        <v>0.39930555555555536</v>
      </c>
      <c r="I84" s="89"/>
    </row>
    <row r="85" spans="1:9" ht="15.75" x14ac:dyDescent="0.25">
      <c r="A85" s="62" t="s">
        <v>160</v>
      </c>
      <c r="B85" s="71"/>
      <c r="C85" s="71" t="s">
        <v>208</v>
      </c>
      <c r="D85" s="73"/>
      <c r="E85" s="71"/>
      <c r="F85" s="119"/>
      <c r="G85" s="81"/>
      <c r="H85" s="119"/>
      <c r="I85" s="89"/>
    </row>
    <row r="86" spans="1:9" ht="14.25" x14ac:dyDescent="0.2">
      <c r="A86" s="63" t="s">
        <v>162</v>
      </c>
      <c r="B86" s="72" t="s">
        <v>88</v>
      </c>
      <c r="C86" s="72" t="s">
        <v>394</v>
      </c>
      <c r="D86" s="137" t="s">
        <v>1</v>
      </c>
      <c r="E86" s="72" t="s">
        <v>397</v>
      </c>
      <c r="F86" s="120">
        <f>H84</f>
        <v>0.39930555555555536</v>
      </c>
      <c r="G86" s="82">
        <v>0</v>
      </c>
      <c r="H86" s="120">
        <f t="shared" ref="H86:H93" si="8">F86+TIME(0,G86,0)</f>
        <v>0.39930555555555536</v>
      </c>
      <c r="I86" s="171"/>
    </row>
    <row r="87" spans="1:9" ht="14.25" x14ac:dyDescent="0.2">
      <c r="A87" s="63" t="s">
        <v>163</v>
      </c>
      <c r="B87" s="72" t="s">
        <v>206</v>
      </c>
      <c r="C87" s="72" t="s">
        <v>271</v>
      </c>
      <c r="D87" s="137" t="s">
        <v>1</v>
      </c>
      <c r="E87" s="72" t="s">
        <v>272</v>
      </c>
      <c r="F87" s="120">
        <f t="shared" ref="F87:F93" si="9">H86</f>
        <v>0.39930555555555536</v>
      </c>
      <c r="G87" s="82">
        <v>0</v>
      </c>
      <c r="H87" s="120">
        <f t="shared" si="8"/>
        <v>0.39930555555555536</v>
      </c>
      <c r="I87" s="92"/>
    </row>
    <row r="88" spans="1:9" ht="14.25" x14ac:dyDescent="0.2">
      <c r="A88" s="63" t="s">
        <v>164</v>
      </c>
      <c r="B88" s="72" t="s">
        <v>206</v>
      </c>
      <c r="C88" s="72" t="s">
        <v>342</v>
      </c>
      <c r="D88" s="137" t="s">
        <v>1</v>
      </c>
      <c r="E88" s="72" t="s">
        <v>286</v>
      </c>
      <c r="F88" s="120">
        <f t="shared" si="9"/>
        <v>0.39930555555555536</v>
      </c>
      <c r="G88" s="82">
        <v>0</v>
      </c>
      <c r="H88" s="120">
        <f t="shared" si="8"/>
        <v>0.39930555555555536</v>
      </c>
      <c r="I88" s="92"/>
    </row>
    <row r="89" spans="1:9" ht="14.25" x14ac:dyDescent="0.2">
      <c r="A89" s="63" t="s">
        <v>165</v>
      </c>
      <c r="B89" s="72" t="s">
        <v>88</v>
      </c>
      <c r="C89" s="72" t="s">
        <v>424</v>
      </c>
      <c r="D89" s="137" t="s">
        <v>1</v>
      </c>
      <c r="E89" s="72" t="s">
        <v>200</v>
      </c>
      <c r="F89" s="120">
        <f t="shared" si="9"/>
        <v>0.39930555555555536</v>
      </c>
      <c r="G89" s="82">
        <v>0</v>
      </c>
      <c r="H89" s="120">
        <f t="shared" si="8"/>
        <v>0.39930555555555536</v>
      </c>
      <c r="I89" s="92"/>
    </row>
    <row r="90" spans="1:9" ht="15" x14ac:dyDescent="0.2">
      <c r="A90" s="63" t="s">
        <v>166</v>
      </c>
      <c r="B90" s="72" t="s">
        <v>206</v>
      </c>
      <c r="C90" s="72" t="s">
        <v>370</v>
      </c>
      <c r="D90" s="137" t="s">
        <v>1</v>
      </c>
      <c r="E90" s="72" t="s">
        <v>398</v>
      </c>
      <c r="F90" s="120">
        <f t="shared" si="9"/>
        <v>0.39930555555555536</v>
      </c>
      <c r="G90" s="82">
        <v>0</v>
      </c>
      <c r="H90" s="120">
        <f t="shared" si="8"/>
        <v>0.39930555555555536</v>
      </c>
      <c r="I90" s="89"/>
    </row>
    <row r="91" spans="1:9" ht="15" x14ac:dyDescent="0.2">
      <c r="A91" s="63" t="s">
        <v>167</v>
      </c>
      <c r="B91" s="72" t="s">
        <v>88</v>
      </c>
      <c r="C91" s="72" t="s">
        <v>509</v>
      </c>
      <c r="D91" s="137" t="s">
        <v>1</v>
      </c>
      <c r="E91" s="72" t="s">
        <v>170</v>
      </c>
      <c r="F91" s="120">
        <f t="shared" si="9"/>
        <v>0.39930555555555536</v>
      </c>
      <c r="G91" s="82">
        <v>0</v>
      </c>
      <c r="H91" s="120">
        <f t="shared" si="8"/>
        <v>0.39930555555555536</v>
      </c>
      <c r="I91" s="89"/>
    </row>
    <row r="92" spans="1:9" ht="14.25" x14ac:dyDescent="0.2">
      <c r="A92" s="63" t="s">
        <v>168</v>
      </c>
      <c r="B92" s="72" t="s">
        <v>88</v>
      </c>
      <c r="C92" s="72"/>
      <c r="D92" s="137" t="s">
        <v>1</v>
      </c>
      <c r="E92" s="72"/>
      <c r="F92" s="120">
        <f t="shared" si="9"/>
        <v>0.39930555555555536</v>
      </c>
      <c r="G92" s="82">
        <v>0</v>
      </c>
      <c r="H92" s="120">
        <f>F92+TIME(0,G92,0)</f>
        <v>0.39930555555555536</v>
      </c>
      <c r="I92" s="92"/>
    </row>
    <row r="93" spans="1:9" ht="14.25" x14ac:dyDescent="0.2">
      <c r="A93" s="63" t="s">
        <v>169</v>
      </c>
      <c r="B93" s="72" t="s">
        <v>88</v>
      </c>
      <c r="C93" s="72"/>
      <c r="D93" s="137" t="s">
        <v>1</v>
      </c>
      <c r="E93" s="72"/>
      <c r="F93" s="120">
        <f t="shared" si="9"/>
        <v>0.39930555555555536</v>
      </c>
      <c r="G93" s="82">
        <v>0</v>
      </c>
      <c r="H93" s="120">
        <f t="shared" si="8"/>
        <v>0.39930555555555536</v>
      </c>
      <c r="I93" s="92"/>
    </row>
    <row r="94" spans="1:9" ht="14.25" x14ac:dyDescent="0.2">
      <c r="A94" s="63"/>
      <c r="B94" s="72"/>
      <c r="C94" s="72"/>
      <c r="D94" s="137"/>
      <c r="F94" s="120"/>
      <c r="G94" s="82"/>
      <c r="H94" s="120"/>
      <c r="I94" s="92"/>
    </row>
    <row r="95" spans="1:9" ht="15.75" x14ac:dyDescent="0.25">
      <c r="A95" s="62" t="s">
        <v>171</v>
      </c>
      <c r="B95" s="71"/>
      <c r="C95" s="71" t="s">
        <v>209</v>
      </c>
      <c r="D95" s="73"/>
      <c r="E95" s="71"/>
      <c r="F95" s="119"/>
      <c r="G95" s="81"/>
      <c r="H95" s="119"/>
      <c r="I95" s="92"/>
    </row>
    <row r="96" spans="1:9" ht="14.25" x14ac:dyDescent="0.2">
      <c r="A96" s="63" t="s">
        <v>474</v>
      </c>
      <c r="B96" s="67" t="s">
        <v>206</v>
      </c>
      <c r="C96" s="72" t="s">
        <v>498</v>
      </c>
      <c r="D96" s="137" t="s">
        <v>1</v>
      </c>
      <c r="E96" s="72" t="s">
        <v>496</v>
      </c>
      <c r="F96" s="160">
        <f>H93</f>
        <v>0.39930555555555536</v>
      </c>
      <c r="G96" s="161">
        <v>0</v>
      </c>
      <c r="H96" s="160">
        <f>F96+TIME(0,G96,0)</f>
        <v>0.39930555555555536</v>
      </c>
      <c r="I96" s="92"/>
    </row>
    <row r="97" spans="1:9" ht="14.25" x14ac:dyDescent="0.2">
      <c r="A97" s="138" t="s">
        <v>475</v>
      </c>
      <c r="B97" s="72" t="s">
        <v>206</v>
      </c>
      <c r="C97" s="72" t="s">
        <v>445</v>
      </c>
      <c r="D97" s="137" t="s">
        <v>1</v>
      </c>
      <c r="E97" s="72" t="s">
        <v>444</v>
      </c>
      <c r="F97" s="120">
        <f>H96</f>
        <v>0.39930555555555536</v>
      </c>
      <c r="G97" s="82">
        <v>0</v>
      </c>
      <c r="H97" s="120">
        <f>F97+TIME(0,G97,0)</f>
        <v>0.39930555555555536</v>
      </c>
      <c r="I97" s="92"/>
    </row>
    <row r="98" spans="1:9" ht="14.25" x14ac:dyDescent="0.2">
      <c r="A98" s="63" t="s">
        <v>476</v>
      </c>
      <c r="B98" s="72" t="s">
        <v>206</v>
      </c>
      <c r="C98" s="72" t="s">
        <v>442</v>
      </c>
      <c r="D98" s="137" t="s">
        <v>1</v>
      </c>
      <c r="E98" s="72" t="s">
        <v>258</v>
      </c>
      <c r="F98" s="120">
        <f>H97</f>
        <v>0.39930555555555536</v>
      </c>
      <c r="G98" s="82">
        <v>0</v>
      </c>
      <c r="H98" s="120">
        <f>F98+TIME(0,G98,0)</f>
        <v>0.39930555555555536</v>
      </c>
      <c r="I98" s="92"/>
    </row>
    <row r="99" spans="1:9" ht="14.25" x14ac:dyDescent="0.2">
      <c r="A99" s="63" t="s">
        <v>476</v>
      </c>
      <c r="B99" s="72" t="s">
        <v>206</v>
      </c>
      <c r="C99" s="72" t="s">
        <v>314</v>
      </c>
      <c r="D99" s="137" t="s">
        <v>1</v>
      </c>
      <c r="E99" s="72" t="s">
        <v>316</v>
      </c>
      <c r="F99" s="120">
        <f>H98</f>
        <v>0.39930555555555536</v>
      </c>
      <c r="G99" s="82">
        <v>0</v>
      </c>
      <c r="H99" s="120">
        <f>F99+TIME(0,G99,0)</f>
        <v>0.39930555555555536</v>
      </c>
      <c r="I99" s="92"/>
    </row>
    <row r="100" spans="1:9" ht="14.25" x14ac:dyDescent="0.2">
      <c r="A100" s="323"/>
      <c r="C100" s="72"/>
      <c r="D100" s="137"/>
      <c r="E100" s="133"/>
      <c r="F100" s="160"/>
      <c r="G100" s="161"/>
      <c r="H100" s="160"/>
      <c r="I100" s="92"/>
    </row>
    <row r="101" spans="1:9" ht="15.75" x14ac:dyDescent="0.25">
      <c r="A101" s="59" t="s">
        <v>173</v>
      </c>
      <c r="B101" s="68"/>
      <c r="C101" s="68" t="s">
        <v>174</v>
      </c>
      <c r="D101" s="134"/>
      <c r="E101" s="68"/>
      <c r="F101" s="116"/>
      <c r="G101" s="78"/>
      <c r="H101" s="116"/>
      <c r="I101" s="172"/>
    </row>
    <row r="102" spans="1:9" ht="14.25" x14ac:dyDescent="0.2">
      <c r="A102" s="138" t="s">
        <v>175</v>
      </c>
      <c r="B102" s="72" t="s">
        <v>206</v>
      </c>
      <c r="C102" s="72"/>
      <c r="D102" s="137"/>
      <c r="E102" s="72"/>
      <c r="F102" s="120">
        <f>H99</f>
        <v>0.39930555555555536</v>
      </c>
      <c r="G102" s="82">
        <v>0</v>
      </c>
      <c r="H102" s="120">
        <f>F102+TIME(0,G102,0)</f>
        <v>0.39930555555555536</v>
      </c>
      <c r="I102" s="92"/>
    </row>
    <row r="103" spans="1:9" ht="14.25" x14ac:dyDescent="0.2">
      <c r="A103" s="138" t="s">
        <v>176</v>
      </c>
      <c r="B103" s="72" t="s">
        <v>189</v>
      </c>
      <c r="C103" s="72"/>
      <c r="D103" s="140"/>
      <c r="E103" s="72"/>
      <c r="F103" s="120">
        <f>H102</f>
        <v>0.39930555555555536</v>
      </c>
      <c r="G103" s="82">
        <v>0</v>
      </c>
      <c r="H103" s="120">
        <f>F103+TIME(0,G103,0)</f>
        <v>0.39930555555555536</v>
      </c>
      <c r="I103" s="92"/>
    </row>
    <row r="104" spans="1:9" ht="14.25" x14ac:dyDescent="0.2">
      <c r="A104" s="63" t="s">
        <v>177</v>
      </c>
      <c r="B104" s="72" t="s">
        <v>82</v>
      </c>
      <c r="C104" s="72"/>
      <c r="D104" s="140"/>
      <c r="E104" s="72"/>
      <c r="F104" s="120">
        <f>H103</f>
        <v>0.39930555555555536</v>
      </c>
      <c r="G104" s="82">
        <v>0</v>
      </c>
      <c r="H104" s="120">
        <f>F104+TIME(0,G104,0)</f>
        <v>0.39930555555555536</v>
      </c>
      <c r="I104" s="92"/>
    </row>
    <row r="105" spans="1:9" ht="14.25" x14ac:dyDescent="0.2">
      <c r="A105" s="173"/>
      <c r="B105" s="173"/>
      <c r="C105" s="173"/>
      <c r="D105" s="174"/>
      <c r="E105" s="173"/>
      <c r="F105" s="175"/>
      <c r="G105" s="176"/>
      <c r="H105" s="175"/>
      <c r="I105" s="92"/>
    </row>
    <row r="106" spans="1:9" ht="15.75" x14ac:dyDescent="0.25">
      <c r="A106" s="64" t="s">
        <v>178</v>
      </c>
      <c r="B106" s="74"/>
      <c r="C106" s="74" t="s">
        <v>211</v>
      </c>
      <c r="D106" s="136"/>
      <c r="E106" s="74"/>
      <c r="F106" s="124"/>
      <c r="G106" s="84"/>
      <c r="H106" s="124"/>
      <c r="I106" s="172"/>
    </row>
    <row r="107" spans="1:9" ht="14.25" x14ac:dyDescent="0.2">
      <c r="A107" s="138" t="s">
        <v>202</v>
      </c>
      <c r="B107" s="72" t="s">
        <v>82</v>
      </c>
      <c r="C107" s="72" t="s">
        <v>212</v>
      </c>
      <c r="D107" s="140" t="s">
        <v>246</v>
      </c>
      <c r="E107" s="72" t="s">
        <v>101</v>
      </c>
      <c r="F107" s="120">
        <f>H104</f>
        <v>0.39930555555555536</v>
      </c>
      <c r="G107" s="82">
        <v>1</v>
      </c>
      <c r="H107" s="120">
        <f>F107+TIME(0,G107,0)</f>
        <v>0.3999999999999998</v>
      </c>
      <c r="I107" s="92"/>
    </row>
    <row r="108" spans="1:9" ht="14.25" x14ac:dyDescent="0.2">
      <c r="A108" s="138" t="s">
        <v>204</v>
      </c>
      <c r="B108" s="72" t="s">
        <v>82</v>
      </c>
      <c r="C108" s="72" t="s">
        <v>119</v>
      </c>
      <c r="D108" s="140" t="s">
        <v>246</v>
      </c>
      <c r="E108" s="72" t="s">
        <v>101</v>
      </c>
      <c r="F108" s="120">
        <f>H107</f>
        <v>0.3999999999999998</v>
      </c>
      <c r="G108" s="82">
        <v>1</v>
      </c>
      <c r="H108" s="120">
        <f>F108+TIME(0,G108,0)</f>
        <v>0.40069444444444424</v>
      </c>
      <c r="I108" s="92"/>
    </row>
    <row r="109" spans="1:9" ht="14.25" x14ac:dyDescent="0.2">
      <c r="A109" s="138" t="s">
        <v>207</v>
      </c>
      <c r="B109" s="72" t="s">
        <v>82</v>
      </c>
      <c r="C109" s="72" t="s">
        <v>95</v>
      </c>
      <c r="D109" s="140" t="s">
        <v>246</v>
      </c>
      <c r="E109" s="72" t="s">
        <v>101</v>
      </c>
      <c r="F109" s="120">
        <f>H108</f>
        <v>0.40069444444444424</v>
      </c>
      <c r="G109" s="82">
        <v>3</v>
      </c>
      <c r="H109" s="120">
        <f>F109+TIME(0,G109,0)</f>
        <v>0.40277777777777757</v>
      </c>
      <c r="I109" s="92"/>
    </row>
    <row r="110" spans="1:9" ht="14.25" x14ac:dyDescent="0.2">
      <c r="A110" s="138" t="s">
        <v>477</v>
      </c>
      <c r="B110" s="72" t="s">
        <v>88</v>
      </c>
      <c r="C110" s="72" t="s">
        <v>213</v>
      </c>
      <c r="D110" s="72"/>
      <c r="E110" s="72" t="s">
        <v>101</v>
      </c>
      <c r="F110" s="120">
        <f>H109</f>
        <v>0.40277777777777757</v>
      </c>
      <c r="G110" s="82">
        <v>1</v>
      </c>
      <c r="H110" s="120">
        <f>F110+TIME(0,G110,0)</f>
        <v>0.40347222222222201</v>
      </c>
      <c r="I110" s="92"/>
    </row>
    <row r="111" spans="1:9" x14ac:dyDescent="0.2">
      <c r="A111" s="144"/>
      <c r="B111" s="144"/>
      <c r="C111" s="144" t="s">
        <v>180</v>
      </c>
      <c r="D111" s="144"/>
      <c r="E111" s="144"/>
      <c r="F111" s="145"/>
      <c r="G111" s="146">
        <f>(H111-H110) * 24 * 60</f>
        <v>139.00000000000031</v>
      </c>
      <c r="H111" s="145">
        <v>0.5</v>
      </c>
      <c r="I111" s="149"/>
    </row>
    <row r="112" spans="1:9"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L32" sqref="L32"/>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39" t="str">
        <f>Parameters!B1</f>
        <v>IEEE 802.11 WIRELESS LOCAL AREA NETWORKS SESSION #199</v>
      </c>
      <c r="B1" s="534"/>
      <c r="C1" s="534"/>
      <c r="D1" s="534"/>
      <c r="E1" s="534"/>
      <c r="F1" s="534"/>
      <c r="G1" s="534"/>
      <c r="H1" s="534"/>
      <c r="I1" s="534"/>
    </row>
    <row r="2" spans="1:9" ht="25.35" customHeight="1" x14ac:dyDescent="0.4">
      <c r="A2" s="539" t="str">
        <f>Parameters!B2</f>
        <v>Orlando and teleconference</v>
      </c>
      <c r="B2" s="534"/>
      <c r="C2" s="534"/>
      <c r="D2" s="534"/>
      <c r="E2" s="534"/>
      <c r="F2" s="534"/>
      <c r="G2" s="534"/>
      <c r="H2" s="534"/>
      <c r="I2" s="534"/>
    </row>
    <row r="3" spans="1:9" ht="25.35" customHeight="1" x14ac:dyDescent="0.4">
      <c r="A3" s="539" t="str">
        <f>Parameters!B3</f>
        <v>May 14-19, 2023</v>
      </c>
      <c r="B3" s="534"/>
      <c r="C3" s="534"/>
      <c r="D3" s="534"/>
      <c r="E3" s="534"/>
      <c r="F3" s="534"/>
      <c r="G3" s="534"/>
      <c r="H3" s="534"/>
      <c r="I3" s="534"/>
    </row>
    <row r="4" spans="1:9" ht="18" customHeight="1" x14ac:dyDescent="0.25">
      <c r="A4" s="533" t="s">
        <v>256</v>
      </c>
      <c r="B4" s="534"/>
      <c r="C4" s="534"/>
      <c r="D4" s="534"/>
      <c r="E4" s="534"/>
      <c r="F4" s="534"/>
      <c r="G4" s="534"/>
      <c r="H4" s="534"/>
      <c r="I4" s="534"/>
    </row>
    <row r="5" spans="1:9" ht="18" customHeight="1" x14ac:dyDescent="0.25">
      <c r="A5" s="533" t="s">
        <v>70</v>
      </c>
      <c r="B5" s="534"/>
      <c r="C5" s="534"/>
      <c r="D5" s="534"/>
      <c r="E5" s="534"/>
      <c r="F5" s="534"/>
      <c r="G5" s="534"/>
      <c r="H5" s="534"/>
      <c r="I5" s="534"/>
    </row>
    <row r="6" spans="1:9" ht="18" customHeight="1" x14ac:dyDescent="0.25">
      <c r="A6" s="533" t="s">
        <v>257</v>
      </c>
      <c r="B6" s="534"/>
      <c r="C6" s="534"/>
      <c r="D6" s="534"/>
      <c r="E6" s="534"/>
      <c r="F6" s="534"/>
      <c r="G6" s="534"/>
      <c r="H6" s="534"/>
      <c r="I6" s="534"/>
    </row>
    <row r="7" spans="1:9" ht="18" customHeight="1" x14ac:dyDescent="0.25">
      <c r="A7" s="533" t="s">
        <v>362</v>
      </c>
      <c r="B7" s="534"/>
      <c r="C7" s="534"/>
      <c r="D7" s="534"/>
      <c r="E7" s="534"/>
      <c r="F7" s="534"/>
      <c r="G7" s="534"/>
      <c r="H7" s="534"/>
      <c r="I7" s="534"/>
    </row>
    <row r="8" spans="1:9" ht="30" customHeight="1" x14ac:dyDescent="0.4">
      <c r="A8" s="535" t="str">
        <f>"Agenda R" &amp; Parameters!$B$8</f>
        <v>Agenda R0</v>
      </c>
      <c r="B8" s="536"/>
      <c r="C8" s="536"/>
      <c r="D8" s="536"/>
      <c r="E8" s="536"/>
      <c r="F8" s="536"/>
      <c r="G8" s="536"/>
      <c r="H8" s="536"/>
      <c r="I8" s="536"/>
    </row>
    <row r="12" spans="1:9" ht="15.75" x14ac:dyDescent="0.25">
      <c r="A12" s="537" t="s">
        <v>563</v>
      </c>
      <c r="B12" s="537"/>
      <c r="C12" s="537"/>
      <c r="D12" s="537"/>
      <c r="E12" s="537"/>
      <c r="F12" s="537"/>
      <c r="G12" s="537"/>
      <c r="H12" s="537"/>
      <c r="I12" s="537"/>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181</v>
      </c>
      <c r="D14" s="112"/>
      <c r="E14" s="112" t="s">
        <v>101</v>
      </c>
      <c r="F14" s="128">
        <v>0.75</v>
      </c>
      <c r="G14" s="113">
        <v>90</v>
      </c>
      <c r="H14" s="128">
        <f>F14+TIME(0,G14,0)</f>
        <v>0.8125</v>
      </c>
      <c r="I14" s="114"/>
    </row>
    <row r="16" spans="1:9" ht="15.75" x14ac:dyDescent="0.25">
      <c r="A16" s="66" t="s">
        <v>94</v>
      </c>
      <c r="B16" s="75"/>
      <c r="C16" s="75" t="s">
        <v>521</v>
      </c>
      <c r="D16" s="75"/>
      <c r="E16" s="75" t="s">
        <v>144</v>
      </c>
      <c r="F16" s="129">
        <f>F14</f>
        <v>0.75</v>
      </c>
      <c r="G16" s="86">
        <v>25</v>
      </c>
      <c r="H16" s="129">
        <f>F16+TIME(0,G16,0)</f>
        <v>0.76736111111111116</v>
      </c>
      <c r="I16" s="95"/>
    </row>
    <row r="18" spans="1:9" ht="31.5" x14ac:dyDescent="0.25">
      <c r="A18" s="66" t="s">
        <v>109</v>
      </c>
      <c r="B18" s="75"/>
      <c r="C18" s="75" t="s">
        <v>524</v>
      </c>
      <c r="D18" s="75"/>
      <c r="E18" s="75" t="s">
        <v>101</v>
      </c>
      <c r="F18" s="129">
        <f>H16</f>
        <v>0.76736111111111116</v>
      </c>
      <c r="G18" s="86">
        <v>20</v>
      </c>
      <c r="H18" s="129">
        <f>F18+TIME(0,G18,0)</f>
        <v>0.78125</v>
      </c>
      <c r="I18" s="95"/>
    </row>
    <row r="20" spans="1:9" ht="15.75" x14ac:dyDescent="0.25">
      <c r="A20" s="66" t="s">
        <v>128</v>
      </c>
      <c r="B20" s="75"/>
      <c r="C20" s="75" t="s">
        <v>525</v>
      </c>
      <c r="D20" s="75"/>
      <c r="E20" s="75" t="s">
        <v>101</v>
      </c>
      <c r="F20" s="129">
        <f>H18</f>
        <v>0.78125</v>
      </c>
      <c r="G20" s="86">
        <v>15</v>
      </c>
      <c r="H20" s="129">
        <f>F20+TIME(0,G20,0)</f>
        <v>0.79166666666666663</v>
      </c>
      <c r="I20" s="95"/>
    </row>
    <row r="22" spans="1:9" ht="15.75" x14ac:dyDescent="0.25">
      <c r="A22" s="66" t="s">
        <v>173</v>
      </c>
      <c r="B22" s="75"/>
      <c r="C22" s="75" t="s">
        <v>523</v>
      </c>
      <c r="D22" s="75"/>
      <c r="E22" s="75" t="s">
        <v>115</v>
      </c>
      <c r="F22" s="129">
        <f>H20</f>
        <v>0.79166666666666663</v>
      </c>
      <c r="G22" s="86">
        <v>15</v>
      </c>
      <c r="H22" s="129">
        <f>F22+TIME(0,G22,0)</f>
        <v>0.80208333333333326</v>
      </c>
      <c r="I22" s="95"/>
    </row>
    <row r="24" spans="1:9" ht="31.5" x14ac:dyDescent="0.25">
      <c r="A24" s="66" t="s">
        <v>178</v>
      </c>
      <c r="B24" s="75"/>
      <c r="C24" s="75" t="s">
        <v>233</v>
      </c>
      <c r="D24" s="75"/>
      <c r="E24" s="75" t="s">
        <v>101</v>
      </c>
      <c r="F24" s="129">
        <f>H22</f>
        <v>0.80208333333333326</v>
      </c>
      <c r="G24" s="86">
        <v>10</v>
      </c>
      <c r="H24" s="129">
        <f>F24+TIME(0,G24,0)</f>
        <v>0.80902777777777768</v>
      </c>
      <c r="I24" s="95"/>
    </row>
    <row r="26" spans="1:9" ht="15.75" x14ac:dyDescent="0.25">
      <c r="A26" s="66" t="s">
        <v>210</v>
      </c>
      <c r="B26" s="75"/>
      <c r="C26" s="75" t="s">
        <v>522</v>
      </c>
      <c r="D26" s="75"/>
      <c r="E26" s="75" t="s">
        <v>101</v>
      </c>
      <c r="F26" s="129">
        <f>H24</f>
        <v>0.80902777777777768</v>
      </c>
      <c r="G26" s="86">
        <v>0</v>
      </c>
      <c r="H26" s="129">
        <f>F26+TIME(0,G26,0)</f>
        <v>0.80902777777777768</v>
      </c>
      <c r="I26" s="95"/>
    </row>
    <row r="28" spans="1:9" ht="15.75" x14ac:dyDescent="0.25">
      <c r="A28" s="98" t="s">
        <v>235</v>
      </c>
      <c r="B28" s="104"/>
      <c r="C28" s="104" t="s">
        <v>213</v>
      </c>
      <c r="D28" s="104"/>
      <c r="E28" s="104"/>
      <c r="F28" s="126">
        <f>H26</f>
        <v>0.80902777777777768</v>
      </c>
      <c r="G28" s="107">
        <v>0</v>
      </c>
      <c r="H28" s="126">
        <f>F28+TIME(0,G28,0)</f>
        <v>0.80902777777777768</v>
      </c>
      <c r="I28" s="104"/>
    </row>
    <row r="29" spans="1:9" x14ac:dyDescent="0.2">
      <c r="A29" s="65"/>
      <c r="B29" s="65"/>
      <c r="C29" s="65" t="s">
        <v>180</v>
      </c>
      <c r="D29" s="65"/>
      <c r="E29" s="65"/>
      <c r="F29" s="125"/>
      <c r="G29" s="85">
        <f>(H29-H28) * 24 * 60</f>
        <v>5.0000000000001421</v>
      </c>
      <c r="H29" s="125">
        <v>0.8125</v>
      </c>
      <c r="I29" s="65"/>
    </row>
    <row r="32" spans="1:9" ht="15.75" x14ac:dyDescent="0.25">
      <c r="A32" s="537" t="s">
        <v>564</v>
      </c>
      <c r="B32" s="537"/>
      <c r="C32" s="537"/>
      <c r="D32" s="537"/>
      <c r="E32" s="537"/>
      <c r="F32" s="537"/>
      <c r="G32" s="537"/>
      <c r="H32" s="537"/>
      <c r="I32" s="537"/>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181</v>
      </c>
      <c r="D34" s="112"/>
      <c r="E34" s="112" t="s">
        <v>101</v>
      </c>
      <c r="F34" s="128">
        <v>0.8125</v>
      </c>
      <c r="G34" s="113">
        <v>120</v>
      </c>
      <c r="H34" s="128">
        <f>F34+TIME(0,G34,0)</f>
        <v>0.89583333333333337</v>
      </c>
      <c r="I34" s="114"/>
    </row>
    <row r="36" spans="1:9" ht="15.75" x14ac:dyDescent="0.25">
      <c r="A36" s="66" t="s">
        <v>94</v>
      </c>
      <c r="B36" s="75"/>
      <c r="C36" s="75" t="s">
        <v>214</v>
      </c>
      <c r="D36" s="75"/>
      <c r="E36" s="75" t="s">
        <v>144</v>
      </c>
      <c r="F36" s="129">
        <f>F34</f>
        <v>0.8125</v>
      </c>
      <c r="G36" s="86">
        <v>30</v>
      </c>
      <c r="H36" s="129">
        <f>F36+TIME(0,G36,0)</f>
        <v>0.83333333333333337</v>
      </c>
      <c r="I36" s="95"/>
    </row>
    <row r="38" spans="1:9" ht="15.75" x14ac:dyDescent="0.25">
      <c r="A38" s="66" t="s">
        <v>109</v>
      </c>
      <c r="B38" s="75"/>
      <c r="C38" s="75" t="s">
        <v>215</v>
      </c>
      <c r="D38" s="75"/>
      <c r="E38" s="75" t="s">
        <v>91</v>
      </c>
      <c r="F38" s="129">
        <f>H36</f>
        <v>0.83333333333333337</v>
      </c>
      <c r="G38" s="86">
        <v>20</v>
      </c>
      <c r="H38" s="129">
        <f>F38+TIME(0,G38,0)</f>
        <v>0.84722222222222221</v>
      </c>
      <c r="I38" s="95"/>
    </row>
    <row r="40" spans="1:9" ht="31.5" x14ac:dyDescent="0.25">
      <c r="A40" s="66" t="s">
        <v>128</v>
      </c>
      <c r="B40" s="75"/>
      <c r="C40" s="75" t="s">
        <v>216</v>
      </c>
      <c r="D40" s="75"/>
      <c r="E40" s="75" t="s">
        <v>115</v>
      </c>
      <c r="F40" s="129">
        <f>H38</f>
        <v>0.84722222222222221</v>
      </c>
      <c r="G40" s="86">
        <v>20</v>
      </c>
      <c r="H40" s="129">
        <f>F40+TIME(0,G40,0)</f>
        <v>0.86111111111111105</v>
      </c>
      <c r="I40" s="95"/>
    </row>
    <row r="42" spans="1:9" ht="15.75" x14ac:dyDescent="0.25">
      <c r="A42" s="66" t="s">
        <v>173</v>
      </c>
      <c r="B42" s="75"/>
      <c r="C42" s="75" t="s">
        <v>217</v>
      </c>
      <c r="D42" s="75"/>
      <c r="E42" s="75" t="s">
        <v>101</v>
      </c>
      <c r="F42" s="129">
        <f>H40</f>
        <v>0.86111111111111105</v>
      </c>
      <c r="G42" s="86">
        <v>15</v>
      </c>
      <c r="H42" s="129">
        <f>F42+TIME(0,G42,0)</f>
        <v>0.87152777777777768</v>
      </c>
      <c r="I42" s="95"/>
    </row>
    <row r="44" spans="1:9" ht="31.5" x14ac:dyDescent="0.25">
      <c r="A44" s="66" t="s">
        <v>178</v>
      </c>
      <c r="B44" s="75"/>
      <c r="C44" s="75" t="s">
        <v>233</v>
      </c>
      <c r="D44" s="75"/>
      <c r="E44" s="75" t="s">
        <v>101</v>
      </c>
      <c r="F44" s="129">
        <f>H42</f>
        <v>0.87152777777777768</v>
      </c>
      <c r="G44" s="86">
        <v>20</v>
      </c>
      <c r="H44" s="129">
        <f>F44+TIME(0,G44,0)</f>
        <v>0.88541666666666652</v>
      </c>
      <c r="I44" s="95"/>
    </row>
    <row r="46" spans="1:9" ht="31.5" x14ac:dyDescent="0.25">
      <c r="A46" s="66" t="s">
        <v>210</v>
      </c>
      <c r="B46" s="75"/>
      <c r="C46" s="75" t="s">
        <v>234</v>
      </c>
      <c r="D46" s="75"/>
      <c r="E46" s="75" t="s">
        <v>101</v>
      </c>
      <c r="F46" s="129">
        <f>H44</f>
        <v>0.88541666666666652</v>
      </c>
      <c r="G46" s="86">
        <v>0</v>
      </c>
      <c r="H46" s="129">
        <f>F46+TIME(0,G46,0)</f>
        <v>0.88541666666666652</v>
      </c>
      <c r="I46" s="95"/>
    </row>
    <row r="48" spans="1:9" ht="15.75" x14ac:dyDescent="0.25">
      <c r="A48" s="98" t="s">
        <v>235</v>
      </c>
      <c r="B48" s="104"/>
      <c r="C48" s="104" t="s">
        <v>213</v>
      </c>
      <c r="D48" s="104"/>
      <c r="E48" s="104"/>
      <c r="F48" s="126">
        <f>H46</f>
        <v>0.88541666666666652</v>
      </c>
      <c r="G48" s="107">
        <v>0</v>
      </c>
      <c r="H48" s="126">
        <f>F48+TIME(0,G48,0)</f>
        <v>0.88541666666666652</v>
      </c>
      <c r="I48" s="104"/>
    </row>
    <row r="49" spans="1:9" x14ac:dyDescent="0.2">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19" zoomScaleNormal="100" workbookViewId="0">
      <selection activeCell="H9" sqref="H9"/>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363</v>
      </c>
    </row>
    <row r="2" spans="1:9" s="2" customFormat="1" x14ac:dyDescent="0.2"/>
    <row r="3" spans="1:9" s="49" customFormat="1" x14ac:dyDescent="0.2">
      <c r="A3" s="540" t="s">
        <v>31</v>
      </c>
      <c r="B3" s="540"/>
      <c r="C3" s="48"/>
      <c r="D3" s="48"/>
    </row>
    <row r="4" spans="1:9" s="2" customFormat="1" x14ac:dyDescent="0.2">
      <c r="A4" s="29" t="s">
        <v>61</v>
      </c>
      <c r="B4" s="29" t="s">
        <v>17</v>
      </c>
      <c r="C4" s="29" t="s">
        <v>0</v>
      </c>
      <c r="D4" s="29" t="s">
        <v>18</v>
      </c>
    </row>
    <row r="5" spans="1:9" s="25" customFormat="1" ht="15" x14ac:dyDescent="0.25">
      <c r="A5" s="286" t="s">
        <v>237</v>
      </c>
      <c r="B5" s="30" t="s">
        <v>326</v>
      </c>
      <c r="C5" s="30" t="s">
        <v>560</v>
      </c>
      <c r="D5" s="43" t="s">
        <v>519</v>
      </c>
      <c r="E5" s="2" t="s">
        <v>327</v>
      </c>
    </row>
    <row r="6" spans="1:9" ht="15" x14ac:dyDescent="0.2">
      <c r="A6" s="287" t="s">
        <v>13</v>
      </c>
      <c r="B6" s="31" t="s">
        <v>19</v>
      </c>
      <c r="C6" s="31" t="s">
        <v>20</v>
      </c>
      <c r="D6" s="43" t="s">
        <v>552</v>
      </c>
      <c r="E6" s="2" t="s">
        <v>327</v>
      </c>
    </row>
    <row r="7" spans="1:9" ht="12.75" customHeight="1" x14ac:dyDescent="0.2">
      <c r="A7" s="288" t="s">
        <v>240</v>
      </c>
      <c r="B7" s="30" t="s">
        <v>239</v>
      </c>
      <c r="C7" s="30" t="s">
        <v>254</v>
      </c>
      <c r="D7" s="43" t="s">
        <v>548</v>
      </c>
      <c r="E7" s="2" t="s">
        <v>327</v>
      </c>
    </row>
    <row r="8" spans="1:9" ht="15" x14ac:dyDescent="0.2">
      <c r="A8" s="289" t="s">
        <v>60</v>
      </c>
      <c r="B8" s="30" t="s">
        <v>259</v>
      </c>
      <c r="C8" s="30" t="s">
        <v>219</v>
      </c>
      <c r="D8" s="43" t="s">
        <v>547</v>
      </c>
      <c r="E8" s="2" t="s">
        <v>546</v>
      </c>
    </row>
    <row r="9" spans="1:9" ht="12.75" customHeight="1" x14ac:dyDescent="0.2">
      <c r="A9" s="290" t="s">
        <v>4</v>
      </c>
      <c r="B9" s="31" t="s">
        <v>59</v>
      </c>
      <c r="C9" s="31" t="s">
        <v>64</v>
      </c>
      <c r="D9" s="43" t="s">
        <v>550</v>
      </c>
      <c r="E9" s="2" t="s">
        <v>327</v>
      </c>
    </row>
    <row r="10" spans="1:9" ht="12.75" customHeight="1" x14ac:dyDescent="0.25">
      <c r="A10" s="291" t="s">
        <v>229</v>
      </c>
      <c r="B10" s="31" t="s">
        <v>230</v>
      </c>
      <c r="C10" s="31" t="s">
        <v>515</v>
      </c>
      <c r="D10" s="43" t="s">
        <v>578</v>
      </c>
      <c r="E10" s="2" t="s">
        <v>327</v>
      </c>
    </row>
    <row r="11" spans="1:9" ht="12.75" customHeight="1" x14ac:dyDescent="0.2">
      <c r="A11" s="292" t="s">
        <v>367</v>
      </c>
      <c r="B11" s="30" t="s">
        <v>232</v>
      </c>
      <c r="C11" s="30" t="s">
        <v>396</v>
      </c>
      <c r="D11" s="43" t="s">
        <v>555</v>
      </c>
      <c r="E11" s="2" t="s">
        <v>327</v>
      </c>
    </row>
    <row r="12" spans="1:9" ht="12.75" customHeight="1" x14ac:dyDescent="0.2">
      <c r="A12" s="293" t="s">
        <v>273</v>
      </c>
      <c r="B12" s="30" t="s">
        <v>274</v>
      </c>
      <c r="C12" s="30" t="s">
        <v>275</v>
      </c>
      <c r="D12" s="43" t="s">
        <v>559</v>
      </c>
      <c r="E12" s="2" t="s">
        <v>327</v>
      </c>
    </row>
    <row r="13" spans="1:9" ht="12.75" customHeight="1" x14ac:dyDescent="0.2">
      <c r="A13" s="182" t="s">
        <v>343</v>
      </c>
      <c r="B13" s="30" t="s">
        <v>284</v>
      </c>
      <c r="C13" s="30" t="s">
        <v>285</v>
      </c>
      <c r="D13" s="43" t="s">
        <v>549</v>
      </c>
      <c r="E13" s="2" t="s">
        <v>327</v>
      </c>
    </row>
    <row r="14" spans="1:9" s="2" customFormat="1" ht="12.75" customHeight="1" x14ac:dyDescent="0.2">
      <c r="A14" s="183" t="s">
        <v>392</v>
      </c>
      <c r="B14" s="30" t="s">
        <v>372</v>
      </c>
      <c r="C14" s="30" t="s">
        <v>20</v>
      </c>
      <c r="D14" s="43" t="s">
        <v>553</v>
      </c>
      <c r="E14" s="2" t="s">
        <v>327</v>
      </c>
      <c r="F14"/>
      <c r="G14"/>
      <c r="H14"/>
      <c r="I14"/>
    </row>
    <row r="15" spans="1:9" ht="12.75" customHeight="1" x14ac:dyDescent="0.2">
      <c r="A15" s="184" t="s">
        <v>393</v>
      </c>
      <c r="B15" s="30" t="s">
        <v>368</v>
      </c>
      <c r="C15" s="30" t="s">
        <v>335</v>
      </c>
      <c r="D15" s="43" t="s">
        <v>554</v>
      </c>
      <c r="E15" s="2" t="s">
        <v>327</v>
      </c>
    </row>
    <row r="16" spans="1:9" ht="12.75" customHeight="1" x14ac:dyDescent="0.2">
      <c r="A16" s="375" t="s">
        <v>499</v>
      </c>
      <c r="B16" s="30" t="s">
        <v>510</v>
      </c>
      <c r="C16" s="30" t="s">
        <v>516</v>
      </c>
      <c r="D16" s="43" t="s">
        <v>558</v>
      </c>
      <c r="E16" s="2" t="s">
        <v>327</v>
      </c>
    </row>
    <row r="17" spans="1:9" ht="12.75" customHeight="1" x14ac:dyDescent="0.2">
      <c r="A17" s="185" t="s">
        <v>313</v>
      </c>
      <c r="B17" s="30" t="s">
        <v>314</v>
      </c>
      <c r="C17" s="30" t="s">
        <v>315</v>
      </c>
      <c r="D17" s="43" t="s">
        <v>547</v>
      </c>
      <c r="E17" s="2" t="s">
        <v>546</v>
      </c>
    </row>
    <row r="18" spans="1:9" s="2" customFormat="1" ht="12.75" customHeight="1" x14ac:dyDescent="0.2">
      <c r="A18" s="325" t="s">
        <v>436</v>
      </c>
      <c r="B18" s="30" t="s">
        <v>438</v>
      </c>
      <c r="C18" s="30" t="s">
        <v>439</v>
      </c>
      <c r="D18" s="43" t="s">
        <v>556</v>
      </c>
      <c r="E18" s="2" t="s">
        <v>327</v>
      </c>
      <c r="F18"/>
      <c r="G18"/>
      <c r="H18"/>
      <c r="I18"/>
    </row>
    <row r="19" spans="1:9" ht="12.75" customHeight="1" x14ac:dyDescent="0.2">
      <c r="A19" s="191" t="s">
        <v>437</v>
      </c>
      <c r="B19" s="30" t="s">
        <v>440</v>
      </c>
      <c r="C19" s="30" t="s">
        <v>255</v>
      </c>
      <c r="D19" s="43" t="s">
        <v>551</v>
      </c>
      <c r="E19" s="2" t="s">
        <v>327</v>
      </c>
    </row>
    <row r="20" spans="1:9" ht="12.75" customHeight="1" x14ac:dyDescent="0.2">
      <c r="A20" s="324" t="s">
        <v>481</v>
      </c>
      <c r="B20" s="30" t="s">
        <v>517</v>
      </c>
      <c r="C20" s="30" t="s">
        <v>482</v>
      </c>
      <c r="D20" s="43" t="s">
        <v>557</v>
      </c>
      <c r="E20" s="2" t="s">
        <v>327</v>
      </c>
    </row>
    <row r="21" spans="1:9" s="2" customFormat="1" ht="12.75" customHeight="1" x14ac:dyDescent="0.2">
      <c r="A21" s="154"/>
      <c r="B21" s="30"/>
      <c r="C21" s="30"/>
      <c r="D21" s="43"/>
      <c r="F21"/>
      <c r="G21"/>
      <c r="H21"/>
      <c r="I21"/>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537</v>
      </c>
    </row>
    <row r="38" spans="1:4" x14ac:dyDescent="0.2">
      <c r="A38" s="35" t="s">
        <v>49</v>
      </c>
      <c r="B38" s="45" t="s">
        <v>538</v>
      </c>
    </row>
    <row r="39" spans="1:4" x14ac:dyDescent="0.2">
      <c r="A39" s="35" t="s">
        <v>283</v>
      </c>
      <c r="B39" s="45" t="s">
        <v>541</v>
      </c>
    </row>
    <row r="40" spans="1:4" ht="14.25" x14ac:dyDescent="0.2">
      <c r="A40" s="35" t="s">
        <v>50</v>
      </c>
      <c r="B40" s="45" t="s">
        <v>543</v>
      </c>
    </row>
    <row r="41" spans="1:4" ht="14.25" x14ac:dyDescent="0.2">
      <c r="A41" s="35" t="s">
        <v>52</v>
      </c>
      <c r="B41" s="45" t="s">
        <v>540</v>
      </c>
    </row>
    <row r="42" spans="1:4" x14ac:dyDescent="0.2">
      <c r="A42" s="35" t="s">
        <v>51</v>
      </c>
      <c r="B42" s="45" t="s">
        <v>518</v>
      </c>
    </row>
    <row r="43" spans="1:4" x14ac:dyDescent="0.2">
      <c r="A43" s="35" t="s">
        <v>236</v>
      </c>
      <c r="B43" s="45" t="s">
        <v>539</v>
      </c>
    </row>
    <row r="44" spans="1:4" x14ac:dyDescent="0.2">
      <c r="A44" s="35" t="s">
        <v>1</v>
      </c>
      <c r="B44" s="45" t="s">
        <v>544</v>
      </c>
    </row>
    <row r="45" spans="1:4" x14ac:dyDescent="0.2">
      <c r="A45" s="35" t="s">
        <v>339</v>
      </c>
      <c r="B45" s="45" t="s">
        <v>542</v>
      </c>
    </row>
    <row r="46" spans="1:4" x14ac:dyDescent="0.2">
      <c r="A46" s="35" t="s">
        <v>69</v>
      </c>
      <c r="B46" s="45" t="s">
        <v>545</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238</v>
      </c>
      <c r="B55" s="43" t="s">
        <v>427</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2.75" x14ac:dyDescent="0.2"/>
  <cols>
    <col min="1" max="1" width="33.42578125" customWidth="1"/>
    <col min="2" max="2" width="65.5703125" customWidth="1"/>
  </cols>
  <sheetData>
    <row r="1" spans="1:2" x14ac:dyDescent="0.2">
      <c r="A1" s="25" t="s">
        <v>29</v>
      </c>
      <c r="B1" s="25" t="s">
        <v>534</v>
      </c>
    </row>
    <row r="2" spans="1:2" x14ac:dyDescent="0.2">
      <c r="A2" s="25" t="s">
        <v>27</v>
      </c>
      <c r="B2" s="25" t="s">
        <v>535</v>
      </c>
    </row>
    <row r="3" spans="1:2" x14ac:dyDescent="0.2">
      <c r="A3" s="25" t="s">
        <v>28</v>
      </c>
      <c r="B3" s="25" t="s">
        <v>536</v>
      </c>
    </row>
    <row r="4" spans="1:2" x14ac:dyDescent="0.2">
      <c r="A4" t="s">
        <v>23</v>
      </c>
      <c r="B4" s="27">
        <v>43599</v>
      </c>
    </row>
    <row r="5" spans="1:2" x14ac:dyDescent="0.2">
      <c r="A5" s="25" t="s">
        <v>26</v>
      </c>
      <c r="B5" s="27">
        <f>B4</f>
        <v>43599</v>
      </c>
    </row>
    <row r="6" spans="1:2" x14ac:dyDescent="0.2">
      <c r="A6" t="s">
        <v>24</v>
      </c>
      <c r="B6" s="28">
        <v>5</v>
      </c>
    </row>
    <row r="7" spans="1:2" x14ac:dyDescent="0.2">
      <c r="A7" t="s">
        <v>25</v>
      </c>
      <c r="B7" s="27">
        <f>B4+B6-1</f>
        <v>43603</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11-23-0618r0</cp:keywords>
  <cp:lastModifiedBy>Dorothy Stanley</cp:lastModifiedBy>
  <cp:lastPrinted>2018-08-07T21:31:08Z</cp:lastPrinted>
  <dcterms:created xsi:type="dcterms:W3CDTF">2007-05-08T22:03:28Z</dcterms:created>
  <dcterms:modified xsi:type="dcterms:W3CDTF">2023-04-11T13:04:58Z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