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2-0201/"/>
    </mc:Choice>
  </mc:AlternateContent>
  <xr:revisionPtr revIDLastSave="8" documentId="8_{FF56F633-D9C3-40D5-9479-E1D40A3F2327}" xr6:coauthVersionLast="47" xr6:coauthVersionMax="47" xr10:uidLastSave="{C4F0E6CF-6C78-4003-9519-64AE46A58ADF}"/>
  <bookViews>
    <workbookView xWindow="-22140" yWindow="10305" windowWidth="17790" windowHeight="21420" xr2:uid="{00000000-000D-0000-FFFF-FFFF00000000}"/>
  </bookViews>
  <sheets>
    <sheet name="EC Telecon Tues 1 Feb Agenda" sheetId="1" r:id="rId1"/>
    <sheet name="EC Roster - Vote Calculator" sheetId="2" r:id="rId2"/>
  </sheets>
  <definedNames>
    <definedName name="_xlnm.Print_Area" localSheetId="0">'EC Telecon Tues 1 Feb Agenda'!$A$1:$G$36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2" i="1" l="1"/>
  <c r="F33" i="1" s="1"/>
  <c r="A32" i="1"/>
  <c r="F8" i="1"/>
  <c r="A34" i="1" l="1"/>
  <c r="A36" i="1"/>
  <c r="A31" i="1" l="1"/>
  <c r="A29" i="1"/>
  <c r="A22" i="1"/>
  <c r="A23" i="1" s="1"/>
  <c r="A24" i="1" s="1"/>
  <c r="A25" i="1" s="1"/>
  <c r="A26" i="1" s="1"/>
  <c r="A27" i="1" s="1"/>
  <c r="A13" i="1"/>
  <c r="A14" i="1" s="1"/>
  <c r="A15" i="1" s="1"/>
  <c r="A16" i="1" s="1"/>
  <c r="A17" i="1" s="1"/>
  <c r="A9" i="1"/>
  <c r="A10" i="1" s="1"/>
  <c r="A11" i="1" s="1"/>
  <c r="A8" i="1"/>
  <c r="A18" i="1" l="1"/>
  <c r="A19" i="1" s="1"/>
  <c r="A20" i="1" s="1"/>
  <c r="E19" i="2"/>
  <c r="H21" i="2" l="1"/>
  <c r="H20" i="2"/>
  <c r="H19" i="2"/>
  <c r="I21" i="2" l="1"/>
  <c r="I20" i="2"/>
  <c r="I19" i="2"/>
  <c r="G21" i="2"/>
  <c r="G20" i="2"/>
  <c r="G19" i="2"/>
  <c r="D19" i="2" l="1"/>
  <c r="F9" i="1"/>
  <c r="F13" i="1" l="1"/>
  <c r="F14" i="1" s="1"/>
  <c r="F15" i="1" s="1"/>
  <c r="F10" i="1"/>
  <c r="F11" i="1" s="1"/>
  <c r="F16" i="1" l="1"/>
  <c r="F17" i="1" l="1"/>
  <c r="F18" i="1" s="1"/>
  <c r="F19" i="1" s="1"/>
  <c r="F20" i="1" s="1"/>
  <c r="F21" i="1" s="1"/>
  <c r="F22" i="1" s="1"/>
  <c r="F23" i="1" l="1"/>
  <c r="F24" i="1" s="1"/>
  <c r="F25" i="1" s="1"/>
  <c r="F26" i="1" s="1"/>
  <c r="F27" i="1" s="1"/>
  <c r="F28" i="1" s="1"/>
  <c r="F29" i="1" s="1"/>
  <c r="F30" i="1" s="1"/>
  <c r="F31" i="1" s="1"/>
  <c r="F34" i="1" s="1"/>
  <c r="F35" i="1" s="1"/>
</calcChain>
</file>

<file path=xl/sharedStrings.xml><?xml version="1.0" encoding="utf-8"?>
<sst xmlns="http://schemas.openxmlformats.org/spreadsheetml/2006/main" count="124" uniqueCount="93">
  <si>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</si>
  <si>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</si>
  <si>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</si>
  <si>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</si>
  <si>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</si>
  <si>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</si>
  <si>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</si>
  <si>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</si>
  <si>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</si>
  <si>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</si>
  <si>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</si>
  <si>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</si>
  <si>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</si>
  <si>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</si>
  <si>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</si>
  <si>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</si>
  <si>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</si>
  <si>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</si>
  <si>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</si>
  <si>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</si>
  <si>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</si>
  <si>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</si>
  <si>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</si>
  <si>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</si>
  <si>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</si>
  <si>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</si>
  <si>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</si>
  <si>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</si>
  <si>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</si>
  <si>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</si>
  <si>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</si>
  <si>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</si>
  <si>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</si>
  <si>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</si>
  <si>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>Bob Heile</t>
  </si>
  <si>
    <t xml:space="preserve">APPROVE OR MODIFY AGENDA - </t>
  </si>
  <si>
    <t xml:space="preserve"> Adjourn</t>
  </si>
  <si>
    <t>Nic Orlando - IEEE-SA</t>
  </si>
  <si>
    <t>Patrick Slatts - IEEE-SA</t>
  </si>
  <si>
    <t>Jonathan Goldberg - IEEE-SA</t>
  </si>
  <si>
    <t>Jodi Haasz - IEEE-SA</t>
  </si>
  <si>
    <t>Rick Alvin (Linespeed)</t>
  </si>
  <si>
    <t>yes</t>
  </si>
  <si>
    <t xml:space="preserve">No </t>
  </si>
  <si>
    <t>abstain</t>
  </si>
  <si>
    <t>nv</t>
  </si>
  <si>
    <t>DRAFT AGENDA  -  IEEE 802 LMSC EXECUTIVE COMMITTEE INTERIM TELECON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</si>
  <si>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</si>
  <si>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</si>
  <si>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</si>
  <si>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</si>
  <si>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</si>
  <si>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</si>
  <si>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</si>
  <si>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</si>
  <si>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</si>
  <si>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>Jay Holcomb</t>
  </si>
  <si>
    <t xml:space="preserve">Dorothy Stanley </t>
  </si>
  <si>
    <t>George Zimmerman</t>
  </si>
  <si>
    <t>Glenn Parsons /John Messenger</t>
  </si>
  <si>
    <t>D'Ambrosia</t>
  </si>
  <si>
    <t>Attendance</t>
  </si>
  <si>
    <t>DT</t>
  </si>
  <si>
    <t>Other Business</t>
  </si>
  <si>
    <t xml:space="preserve">IEEE-SA Participation / Copyright Policies 
Reference - https://ieee802.org/sapolicies.shtml </t>
  </si>
  <si>
    <t>MI*</t>
  </si>
  <si>
    <t>Treasurer's Update</t>
  </si>
  <si>
    <t>Zimmerman</t>
  </si>
  <si>
    <t xml:space="preserve">Future Venue Update </t>
  </si>
  <si>
    <t xml:space="preserve">Update - EC Action Item Summary
</t>
  </si>
  <si>
    <t>Tuesday 1900-2100 UTC, 1 Feb 2022</t>
  </si>
  <si>
    <t>Electronic Media (2022 Edition) Update</t>
  </si>
  <si>
    <t>D'Ambrosia / Haasz</t>
  </si>
  <si>
    <t xml:space="preserve">Approve the following minutes
• 04 Jan 2022 Monthly Teleconference Meting - https://mentor.ieee.org/802-ec/dcn/22/ec-22-0007-00-00EC-04-jan-2022-802-ec-teleconference-minutes.pdf
M: D'Ambrosia     S: Rosdahl
</t>
  </si>
  <si>
    <t>IEEE Milestone Progress Report</t>
  </si>
  <si>
    <t>Thompson</t>
  </si>
  <si>
    <t>IEEE 802 Reorg - Future Meetings Status Update</t>
  </si>
  <si>
    <t>IEEE 802 Reorg - Mixed Mode Best Practices Update</t>
  </si>
  <si>
    <t>ME*</t>
  </si>
  <si>
    <t>II*</t>
  </si>
  <si>
    <t>Myles</t>
  </si>
  <si>
    <t>Law</t>
  </si>
  <si>
    <t>To SA Ballot, IEEE P802.3db 100 Gb/s, 200 Gb/s, and 400 Gb/s Short Reach Fiber to Standards Association ballot (Conditional)
M:
Conditionally approve sending IEEE P802.3db to Standards Association ballot
Confirm the CSD for IEEE P802.3db in &lt;https://mentor.ieee.org/802-ec/dcn/20/ec-20-0097-01-ACSD-p802-3db.pdf&gt;
M: Law     S: D'Ambrosia</t>
  </si>
  <si>
    <t>Reply to comments on ISO/IEC JTC1/SC6 adoption of IEEE Std 802.3cb-2018, IEEE Std 802.3bt-2018, IEEE Std 802.3cd- 2018, IEEE Std 802.3cg-2019 and IEEE Std 802.3ca-2020
M: Approve the liaison letter from the IEEE 802.3 working group to ISO/IEC JTC1 SC6 in respect to the comments on the ISO/IEC JTC1/SC6 adoption of IEEE Std 802.3cb-2018, IEEE Std 802.3bt-2018, IEEE Std 802.3cd- 2018, IEEE Std 802.3cg- 2019 and IEEE Std 802.3ca-2020 at the URL &lt;https://mentor.ieee.org/802-ec/dcn/22/ec-22-0015-00-00EC-reply-comments-on-iso-iec-jtc1-sc6-ieee-802-3-adoptions.pdf&gt; granting the IEEE 802.3 Chair (or his delegate) editorial license
M: Law     S D'Ambrosia</t>
  </si>
  <si>
    <t xml:space="preserve">Request for Category B liaison with IEC TC64 Electrical installations and protection against electric shock
M: Approve &lt;https://mentor.ieee.org/802-ec/dcn/22/ec-22-0014-00-00EC-request-for-category-b-liaison-with-iec-tc64.pdf&gt; to request establishment of an IEEE 802.3 Category B Liaison with IEC TC 64.
Confirm the appointment of David Law as an IEEE 802.3 liaison officer to serve as the IEEE 802.3 Category B Liaison representative to IEC TC 64.
 M: Zimmerman     S: D'Ambrosia
 </t>
  </si>
  <si>
    <t>IEEE 802.3 liaison reply to ITU-T SG15: 100 Gb/s, 200 Gb/s and 400 Gb/s Bidirectional Access Optics
&lt;https://mentor.ieee.org/802-ec/dcn/22/ec-22-0013-00-00EC-liaison-reply-on-greater-than-50g-bidirectional-optics.pdf&gt;</t>
  </si>
  <si>
    <t>Agenda Items from WG / TAG Chairs</t>
  </si>
  <si>
    <t>Holcomb</t>
  </si>
  <si>
    <t xml:space="preserve">ME </t>
  </si>
  <si>
    <t>Response from IEEE 802 to Ofcom re:  "Unlocking the potential of Terahertz radio spectrum"</t>
  </si>
  <si>
    <t>IEEE SA Contributors Collection</t>
  </si>
  <si>
    <t>Haasz</t>
  </si>
  <si>
    <t>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</si>
</sst>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Fill="1" applyBorder="1" applyAlignment="1" applyProtection="1">
      <alignment horizontal="left" vertical="top" wrapText="1"/>
    </xf>
    <xf numFmtId="164" fontId="7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left" vertical="top" wrapText="1"/>
    </xf>
    <xf numFmtId="1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2" xfId="0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" fontId="6" fillId="0" borderId="1" xfId="0" applyNumberFormat="1" applyFont="1" applyFill="1" applyBorder="1" applyAlignment="1" applyProtection="1">
      <alignment horizontal="center" vertical="top" wrapText="1"/>
    </xf>
    <xf numFmtId="164" fontId="6" fillId="0" borderId="13" xfId="0" applyNumberFormat="1" applyFont="1" applyFill="1" applyBorder="1" applyAlignment="1" applyProtection="1">
      <alignment horizontal="right" vertical="top" wrapText="1"/>
    </xf>
    <xf numFmtId="164" fontId="6" fillId="0" borderId="2" xfId="0" applyNumberFormat="1" applyFont="1" applyFill="1" applyBorder="1" applyAlignment="1" applyProtection="1">
      <alignment vertical="top" wrapText="1"/>
    </xf>
    <xf numFmtId="164" fontId="7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164" fontId="6" fillId="0" borderId="1" xfId="0" applyNumberFormat="1" applyFont="1" applyFill="1" applyBorder="1" applyAlignment="1" applyProtection="1">
      <alignment vertical="top" wrapText="1"/>
    </xf>
    <xf numFmtId="165" fontId="6" fillId="0" borderId="13" xfId="0" applyNumberFormat="1" applyFont="1" applyFill="1" applyBorder="1" applyAlignment="1" applyProtection="1">
      <alignment horizontal="right" vertical="top" wrapText="1"/>
    </xf>
    <xf numFmtId="164" fontId="6" fillId="2" borderId="2" xfId="0" applyNumberFormat="1" applyFont="1" applyFill="1" applyBorder="1" applyAlignment="1" applyProtection="1">
      <alignment horizontal="left" vertical="top" wrapText="1"/>
    </xf>
    <xf numFmtId="164" fontId="7" fillId="2" borderId="1" xfId="0" applyNumberFormat="1" applyFont="1" applyFill="1" applyBorder="1" applyAlignment="1" applyProtection="1">
      <alignment horizontal="center" vertical="top" wrapText="1"/>
    </xf>
    <xf numFmtId="164" fontId="6" fillId="2" borderId="1" xfId="0" applyNumberFormat="1" applyFont="1" applyFill="1" applyBorder="1" applyAlignment="1" applyProtection="1">
      <alignment vertical="top" wrapText="1"/>
    </xf>
    <xf numFmtId="164" fontId="6" fillId="2" borderId="1" xfId="0" applyNumberFormat="1" applyFont="1" applyFill="1" applyBorder="1" applyAlignment="1" applyProtection="1">
      <alignment horizontal="left" vertical="top" wrapText="1"/>
    </xf>
    <xf numFmtId="1" fontId="6" fillId="2" borderId="1" xfId="0" applyNumberFormat="1" applyFont="1" applyFill="1" applyBorder="1" applyAlignment="1" applyProtection="1">
      <alignment horizontal="center" vertical="top" wrapText="1"/>
    </xf>
    <xf numFmtId="164" fontId="6" fillId="2" borderId="13" xfId="0" applyNumberFormat="1" applyFont="1" applyFill="1" applyBorder="1" applyAlignment="1" applyProtection="1">
      <alignment horizontal="right" vertical="top" wrapText="1"/>
    </xf>
    <xf numFmtId="164" fontId="6" fillId="3" borderId="2" xfId="0" applyNumberFormat="1" applyFont="1" applyFill="1" applyBorder="1" applyAlignment="1" applyProtection="1">
      <alignment vertical="top" wrapText="1"/>
    </xf>
    <xf numFmtId="164" fontId="7" fillId="3" borderId="1" xfId="0" applyNumberFormat="1" applyFont="1" applyFill="1" applyBorder="1" applyAlignment="1" applyProtection="1">
      <alignment horizontal="center" vertical="top" wrapText="1"/>
    </xf>
    <xf numFmtId="164" fontId="6" fillId="3" borderId="1" xfId="0" applyNumberFormat="1" applyFont="1" applyFill="1" applyBorder="1" applyAlignment="1" applyProtection="1">
      <alignment horizontal="left" vertical="top" wrapText="1"/>
    </xf>
    <xf numFmtId="1" fontId="6" fillId="3" borderId="1" xfId="0" applyNumberFormat="1" applyFont="1" applyFill="1" applyBorder="1" applyAlignment="1" applyProtection="1">
      <alignment horizontal="center" vertical="top" wrapText="1"/>
    </xf>
    <xf numFmtId="165" fontId="6" fillId="3" borderId="13" xfId="0" applyNumberFormat="1" applyFont="1" applyFill="1" applyBorder="1" applyAlignment="1" applyProtection="1">
      <alignment horizontal="right" vertical="top" wrapText="1"/>
    </xf>
    <xf numFmtId="2" fontId="6" fillId="0" borderId="2" xfId="0" applyNumberFormat="1" applyFont="1" applyFill="1" applyBorder="1" applyAlignment="1" applyProtection="1">
      <alignment horizontal="left" vertical="top" wrapText="1"/>
    </xf>
    <xf numFmtId="2" fontId="7" fillId="0" borderId="1" xfId="0" applyNumberFormat="1" applyFont="1" applyFill="1" applyBorder="1" applyAlignment="1" applyProtection="1">
      <alignment horizontal="center" vertical="top" wrapText="1"/>
    </xf>
    <xf numFmtId="2" fontId="6" fillId="0" borderId="1" xfId="0" applyNumberFormat="1" applyFont="1" applyFill="1" applyBorder="1" applyAlignment="1" applyProtection="1">
      <alignment horizontal="left" vertical="top" wrapText="1"/>
    </xf>
    <xf numFmtId="2" fontId="6" fillId="0" borderId="2" xfId="0" applyNumberFormat="1" applyFont="1" applyFill="1" applyBorder="1" applyAlignment="1" applyProtection="1">
      <alignment horizontal="right" vertical="top" wrapText="1"/>
    </xf>
    <xf numFmtId="2" fontId="9" fillId="0" borderId="1" xfId="0" applyNumberFormat="1" applyFont="1" applyFill="1" applyBorder="1" applyAlignment="1" applyProtection="1">
      <alignment horizontal="left" vertical="top" wrapText="1"/>
    </xf>
    <xf numFmtId="2" fontId="6" fillId="0" borderId="1" xfId="0" applyNumberFormat="1" applyFont="1" applyFill="1" applyBorder="1" applyAlignment="1" applyProtection="1">
      <alignment horizontal="left" vertical="center" wrapText="1" indent="2"/>
    </xf>
    <xf numFmtId="1" fontId="6" fillId="4" borderId="1" xfId="0" applyNumberFormat="1" applyFont="1" applyFill="1" applyBorder="1" applyAlignment="1" applyProtection="1">
      <alignment horizontal="center" vertical="top" wrapText="1"/>
    </xf>
    <xf numFmtId="2" fontId="9" fillId="0" borderId="1" xfId="0" applyNumberFormat="1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top"/>
    </xf>
    <xf numFmtId="0" fontId="8" fillId="0" borderId="0" xfId="0" applyFont="1" applyBorder="1" applyAlignment="1">
      <alignment horizontal="left" vertical="top" wrapText="1" indent="2"/>
    </xf>
    <xf numFmtId="2" fontId="6" fillId="0" borderId="0" xfId="0" applyNumberFormat="1" applyFont="1" applyFill="1" applyBorder="1" applyAlignment="1" applyProtection="1">
      <alignment horizontal="left" vertical="top" wrapText="1"/>
    </xf>
    <xf numFmtId="0" fontId="8" fillId="4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2" fontId="10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 applyProtection="1">
      <alignment horizontal="center" vertical="center" wrapText="1"/>
    </xf>
    <xf numFmtId="2" fontId="11" fillId="2" borderId="4" xfId="0" applyNumberFormat="1" applyFont="1" applyFill="1" applyBorder="1" applyAlignment="1" applyProtection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 applyProtection="1">
      <alignment horizontal="left" vertical="top" wrapText="1"/>
    </xf>
    <xf numFmtId="1" fontId="11" fillId="2" borderId="4" xfId="0" applyNumberFormat="1" applyFont="1" applyFill="1" applyBorder="1" applyAlignment="1" applyProtection="1">
      <alignment horizontal="center" vertical="top" wrapText="1"/>
    </xf>
    <xf numFmtId="165" fontId="11" fillId="2" borderId="14" xfId="0" applyNumberFormat="1" applyFont="1" applyFill="1" applyBorder="1" applyAlignment="1" applyProtection="1">
      <alignment horizontal="right" vertical="top" wrapText="1"/>
    </xf>
    <xf numFmtId="2" fontId="6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165" fontId="12" fillId="0" borderId="13" xfId="0" applyNumberFormat="1" applyFont="1" applyFill="1" applyBorder="1" applyAlignment="1" applyProtection="1">
      <alignment horizontal="right" vertical="top" wrapText="1"/>
    </xf>
    <xf numFmtId="164" fontId="6" fillId="4" borderId="2" xfId="0" applyNumberFormat="1" applyFont="1" applyFill="1" applyBorder="1" applyAlignment="1" applyProtection="1">
      <alignment vertical="top" wrapText="1"/>
    </xf>
    <xf numFmtId="164" fontId="7" fillId="4" borderId="1" xfId="0" applyNumberFormat="1" applyFont="1" applyFill="1" applyBorder="1" applyAlignment="1" applyProtection="1">
      <alignment horizontal="center" vertical="top" wrapText="1"/>
    </xf>
    <xf numFmtId="164" fontId="6" fillId="4" borderId="1" xfId="0" applyNumberFormat="1" applyFont="1" applyFill="1" applyBorder="1" applyAlignment="1" applyProtection="1">
      <alignment horizontal="left" vertical="top" wrapText="1"/>
    </xf>
    <xf numFmtId="165" fontId="6" fillId="4" borderId="13" xfId="0" applyNumberFormat="1" applyFont="1" applyFill="1" applyBorder="1" applyAlignment="1" applyProtection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10" fillId="3" borderId="1" xfId="0" applyNumberFormat="1" applyFont="1" applyFill="1" applyBorder="1" applyAlignment="1">
      <alignment vertical="top"/>
    </xf>
    <xf numFmtId="165" fontId="13" fillId="3" borderId="1" xfId="0" applyNumberFormat="1" applyFont="1" applyFill="1" applyBorder="1" applyAlignment="1">
      <alignment vertical="top"/>
    </xf>
    <xf numFmtId="2" fontId="10" fillId="4" borderId="1" xfId="0" applyNumberFormat="1" applyFont="1" applyFill="1" applyBorder="1" applyAlignment="1">
      <alignment vertical="top"/>
    </xf>
    <xf numFmtId="165" fontId="13" fillId="4" borderId="28" xfId="0" applyNumberFormat="1" applyFont="1" applyFill="1" applyBorder="1" applyAlignment="1">
      <alignment vertical="top"/>
    </xf>
    <xf numFmtId="2" fontId="14" fillId="2" borderId="38" xfId="0" applyNumberFormat="1" applyFont="1" applyFill="1" applyBorder="1" applyAlignment="1">
      <alignment horizontal="left" vertical="top"/>
    </xf>
    <xf numFmtId="1" fontId="10" fillId="3" borderId="1" xfId="0" applyNumberFormat="1" applyFont="1" applyFill="1" applyBorder="1" applyAlignment="1">
      <alignment horizontal="center" vertical="top"/>
    </xf>
    <xf numFmtId="1" fontId="10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165" fontId="13" fillId="4" borderId="1" xfId="0" applyNumberFormat="1" applyFont="1" applyFill="1" applyBorder="1" applyAlignment="1">
      <alignment vertical="top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10" fillId="0" borderId="38" xfId="0" applyNumberFormat="1" applyFont="1" applyBorder="1" applyAlignment="1">
      <alignment horizontal="left" vertical="top"/>
    </xf>
    <xf numFmtId="2" fontId="10" fillId="4" borderId="1" xfId="0" applyNumberFormat="1" applyFont="1" applyFill="1" applyBorder="1" applyAlignment="1">
      <alignment horizontal="left" vertical="top"/>
    </xf>
    <xf numFmtId="2" fontId="10" fillId="4" borderId="1" xfId="0" applyNumberFormat="1" applyFont="1" applyFill="1" applyBorder="1" applyAlignment="1">
      <alignment horizontal="center" vertical="top"/>
    </xf>
    <xf numFmtId="2" fontId="10" fillId="4" borderId="1" xfId="0" applyNumberFormat="1" applyFont="1" applyFill="1" applyBorder="1" applyAlignment="1">
      <alignment vertical="top" wrapText="1"/>
    </xf>
    <xf numFmtId="2" fontId="10" fillId="3" borderId="1" xfId="0" applyNumberFormat="1" applyFont="1" applyFill="1" applyBorder="1" applyAlignment="1">
      <alignment horizontal="left" vertical="top"/>
    </xf>
    <xf numFmtId="2" fontId="10" fillId="3" borderId="1" xfId="0" applyNumberFormat="1" applyFont="1" applyFill="1" applyBorder="1" applyAlignment="1">
      <alignment horizontal="center" vertical="top"/>
    </xf>
    <xf numFmtId="2" fontId="10" fillId="3" borderId="1" xfId="0" applyNumberFormat="1" applyFont="1" applyFill="1" applyBorder="1" applyAlignment="1">
      <alignment vertical="top" wrapText="1"/>
    </xf>
    <xf numFmtId="2" fontId="10" fillId="4" borderId="0" xfId="0" applyNumberFormat="1" applyFont="1" applyFill="1" applyBorder="1" applyAlignment="1">
      <alignment horizontal="left" vertical="top"/>
    </xf>
    <xf numFmtId="2" fontId="10" fillId="0" borderId="1" xfId="0" applyNumberFormat="1" applyFont="1" applyBorder="1" applyAlignment="1">
      <alignment horizontal="left" vertical="top"/>
    </xf>
    <xf numFmtId="2" fontId="7" fillId="3" borderId="1" xfId="0" applyNumberFormat="1" applyFont="1" applyFill="1" applyBorder="1" applyAlignment="1" applyProtection="1">
      <alignment horizontal="center" vertical="top" wrapText="1"/>
    </xf>
    <xf numFmtId="2" fontId="6" fillId="3" borderId="1" xfId="0" applyNumberFormat="1" applyFont="1" applyFill="1" applyBorder="1" applyAlignment="1" applyProtection="1">
      <alignment horizontal="left" vertical="top" wrapText="1"/>
    </xf>
    <xf numFmtId="2" fontId="6" fillId="3" borderId="1" xfId="0" applyNumberFormat="1" applyFont="1" applyFill="1" applyBorder="1" applyAlignment="1" applyProtection="1">
      <alignment horizontal="left" vertical="center" wrapText="1" indent="1"/>
    </xf>
    <xf numFmtId="164" fontId="6" fillId="0" borderId="2" xfId="0" applyNumberFormat="1" applyFont="1" applyFill="1" applyBorder="1" applyAlignment="1" applyProtection="1">
      <alignment horizontal="right" vertical="top" wrapText="1"/>
    </xf>
    <xf numFmtId="2" fontId="6" fillId="0" borderId="1" xfId="0" applyNumberFormat="1" applyFont="1" applyFill="1" applyBorder="1" applyAlignment="1" applyProtection="1">
      <alignment horizontal="left" vertical="center" wrapText="1" indent="1"/>
    </xf>
    <xf numFmtId="0" fontId="8" fillId="0" borderId="0" xfId="0" applyFont="1" applyFill="1" applyAlignment="1">
      <alignment horizontal="left" vertical="top" wrapText="1" indent="2"/>
    </xf>
    <xf numFmtId="2" fontId="10" fillId="0" borderId="1" xfId="0" applyNumberFormat="1" applyFont="1" applyFill="1" applyBorder="1" applyAlignment="1">
      <alignment horizontal="left" vertical="top"/>
    </xf>
    <xf numFmtId="2" fontId="7" fillId="0" borderId="39" xfId="0" applyNumberFormat="1" applyFont="1" applyFill="1" applyBorder="1" applyAlignment="1" applyProtection="1">
      <alignment horizontal="center" vertical="top" wrapText="1"/>
    </xf>
    <xf numFmtId="0" fontId="8" fillId="4" borderId="39" xfId="0" applyFont="1" applyFill="1" applyBorder="1" applyAlignment="1">
      <alignment horizontal="left" vertical="top" wrapText="1"/>
    </xf>
    <xf numFmtId="2" fontId="6" fillId="0" borderId="39" xfId="0" applyNumberFormat="1" applyFont="1" applyFill="1" applyBorder="1" applyAlignment="1" applyProtection="1">
      <alignment horizontal="left" vertical="top" wrapText="1"/>
    </xf>
    <xf numFmtId="1" fontId="6" fillId="4" borderId="39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zoomScale="140" zoomScaleNormal="140" zoomScaleSheetLayoutView="110" workbookViewId="0">
      <selection activeCell="C4" sqref="C4"/>
    </sheetView>
  </sheetViews>
  <sheetFormatPr defaultColWidth="8.86328125" defaultRowHeight="12.75" x14ac:dyDescent="0.45"/>
  <cols>
    <col min="1" max="1" width="5.73046875" style="56" customWidth="1"/>
    <col min="2" max="2" width="7.73046875" style="101" customWidth="1"/>
    <col min="3" max="3" width="53" style="56" customWidth="1"/>
    <col min="4" max="4" width="13.59765625" style="56" customWidth="1"/>
    <col min="5" max="5" width="5.265625" style="101" customWidth="1"/>
    <col min="6" max="6" width="10.73046875" style="56" customWidth="1"/>
    <col min="7" max="7" width="9.86328125" style="55" customWidth="1"/>
    <col min="8" max="8" width="13.265625" style="56" customWidth="1"/>
    <col min="9" max="9" width="15.86328125" style="56" customWidth="1"/>
    <col min="10" max="16384" width="8.86328125" style="56"/>
  </cols>
  <sheetData>
    <row r="1" spans="1:9" ht="25.5" x14ac:dyDescent="0.45">
      <c r="A1" s="49" t="s">
        <v>92</v>
      </c>
      <c r="B1" s="50"/>
      <c r="C1" s="51" t="s">
        <v>46</v>
      </c>
      <c r="D1" s="52"/>
      <c r="E1" s="53"/>
      <c r="F1" s="54"/>
    </row>
    <row r="2" spans="1:9" x14ac:dyDescent="0.45">
      <c r="A2" s="135"/>
      <c r="B2" s="109"/>
      <c r="C2" s="119" t="s">
        <v>70</v>
      </c>
      <c r="D2" s="57"/>
      <c r="E2" s="58"/>
      <c r="F2" s="59"/>
    </row>
    <row r="3" spans="1:9" x14ac:dyDescent="0.45">
      <c r="A3" s="60"/>
      <c r="B3" s="61"/>
      <c r="C3" s="62"/>
      <c r="D3" s="57"/>
      <c r="E3" s="58"/>
      <c r="F3" s="59"/>
    </row>
    <row r="4" spans="1:9" ht="25.5" x14ac:dyDescent="0.45">
      <c r="A4" s="63" t="s">
        <v>2</v>
      </c>
      <c r="B4" s="61" t="s">
        <v>3</v>
      </c>
      <c r="C4" s="64" t="s">
        <v>29</v>
      </c>
      <c r="D4" s="57"/>
      <c r="E4" s="58" t="s">
        <v>3</v>
      </c>
      <c r="F4" s="65" t="s">
        <v>3</v>
      </c>
    </row>
    <row r="5" spans="1:9" x14ac:dyDescent="0.45">
      <c r="A5" s="66"/>
      <c r="B5" s="67"/>
      <c r="C5" s="68" t="s">
        <v>4</v>
      </c>
      <c r="D5" s="69"/>
      <c r="E5" s="70"/>
      <c r="F5" s="71"/>
    </row>
    <row r="6" spans="1:9" x14ac:dyDescent="0.45">
      <c r="A6" s="72"/>
      <c r="B6" s="73"/>
      <c r="C6" s="74" t="s">
        <v>5</v>
      </c>
      <c r="D6" s="74"/>
      <c r="E6" s="75"/>
      <c r="F6" s="76"/>
    </row>
    <row r="7" spans="1:9" s="88" customFormat="1" x14ac:dyDescent="0.45">
      <c r="A7" s="104"/>
      <c r="B7" s="105"/>
      <c r="C7" s="106"/>
      <c r="D7" s="106"/>
      <c r="E7" s="83"/>
      <c r="F7" s="107"/>
      <c r="G7" s="108"/>
    </row>
    <row r="8" spans="1:9" x14ac:dyDescent="0.45">
      <c r="A8" s="123">
        <f>1</f>
        <v>1</v>
      </c>
      <c r="B8" s="78"/>
      <c r="C8" s="79" t="s">
        <v>6</v>
      </c>
      <c r="D8" s="79" t="s">
        <v>1</v>
      </c>
      <c r="E8" s="58">
        <v>5</v>
      </c>
      <c r="F8" s="103">
        <f>TIME(14,0,0)</f>
        <v>0.58333333333333337</v>
      </c>
    </row>
    <row r="9" spans="1:9" x14ac:dyDescent="0.45">
      <c r="A9" s="123">
        <f>2</f>
        <v>2</v>
      </c>
      <c r="B9" s="78" t="s">
        <v>7</v>
      </c>
      <c r="C9" s="79" t="s">
        <v>35</v>
      </c>
      <c r="D9" s="79" t="s">
        <v>1</v>
      </c>
      <c r="E9" s="58">
        <v>5</v>
      </c>
      <c r="F9" s="103">
        <f t="shared" ref="F9:F35" si="0">F8+TIME(0,E8,0)</f>
        <v>0.58680555555555558</v>
      </c>
      <c r="G9" s="143"/>
      <c r="H9" s="144"/>
      <c r="I9" s="144"/>
    </row>
    <row r="10" spans="1:9" ht="25.5" x14ac:dyDescent="0.45">
      <c r="A10" s="124">
        <f t="shared" ref="A10:A11" si="1">A9+0.01</f>
        <v>2.0099999999999998</v>
      </c>
      <c r="B10" s="125" t="s">
        <v>8</v>
      </c>
      <c r="C10" s="126" t="s">
        <v>64</v>
      </c>
      <c r="D10" s="114" t="s">
        <v>1</v>
      </c>
      <c r="E10" s="118">
        <v>2</v>
      </c>
      <c r="F10" s="120">
        <f t="shared" si="0"/>
        <v>0.59027777777777779</v>
      </c>
      <c r="G10" s="86"/>
      <c r="H10" s="55"/>
      <c r="I10" s="55"/>
    </row>
    <row r="11" spans="1:9" s="88" customFormat="1" ht="67.150000000000006" customHeight="1" x14ac:dyDescent="0.45">
      <c r="A11" s="127">
        <f t="shared" si="1"/>
        <v>2.0199999999999996</v>
      </c>
      <c r="B11" s="128" t="s">
        <v>65</v>
      </c>
      <c r="C11" s="129" t="s">
        <v>73</v>
      </c>
      <c r="D11" s="112" t="s">
        <v>60</v>
      </c>
      <c r="E11" s="117">
        <v>0</v>
      </c>
      <c r="F11" s="113">
        <f t="shared" si="0"/>
        <v>0.59166666666666667</v>
      </c>
      <c r="G11" s="110"/>
      <c r="H11" s="108"/>
      <c r="I11" s="108"/>
    </row>
    <row r="12" spans="1:9" s="88" customFormat="1" x14ac:dyDescent="0.45">
      <c r="A12" s="130"/>
      <c r="B12" s="125"/>
      <c r="C12" s="126"/>
      <c r="D12" s="114"/>
      <c r="E12" s="118"/>
      <c r="F12" s="115"/>
      <c r="G12" s="110"/>
      <c r="H12" s="108"/>
      <c r="I12" s="108"/>
    </row>
    <row r="13" spans="1:9" x14ac:dyDescent="0.45">
      <c r="A13" s="123">
        <f>3</f>
        <v>3</v>
      </c>
      <c r="B13" s="78" t="s">
        <v>8</v>
      </c>
      <c r="C13" s="79" t="s">
        <v>9</v>
      </c>
      <c r="D13" s="79" t="s">
        <v>1</v>
      </c>
      <c r="E13" s="58">
        <v>5</v>
      </c>
      <c r="F13" s="103">
        <f>F9+TIME(0,E9,0)</f>
        <v>0.59027777777777779</v>
      </c>
    </row>
    <row r="14" spans="1:9" x14ac:dyDescent="0.45">
      <c r="A14" s="131">
        <f t="shared" ref="A14:A20" si="2">A13+0.01</f>
        <v>3.01</v>
      </c>
      <c r="B14" s="78" t="s">
        <v>7</v>
      </c>
      <c r="C14" s="79" t="s">
        <v>68</v>
      </c>
      <c r="D14" s="79" t="s">
        <v>0</v>
      </c>
      <c r="E14" s="58">
        <v>10</v>
      </c>
      <c r="F14" s="103">
        <f t="shared" si="0"/>
        <v>0.59375</v>
      </c>
      <c r="G14" s="111"/>
    </row>
    <row r="15" spans="1:9" x14ac:dyDescent="0.45">
      <c r="A15" s="131">
        <f t="shared" si="2"/>
        <v>3.0199999999999996</v>
      </c>
      <c r="B15" s="78" t="s">
        <v>8</v>
      </c>
      <c r="C15" s="79" t="s">
        <v>66</v>
      </c>
      <c r="D15" s="79" t="s">
        <v>67</v>
      </c>
      <c r="E15" s="58">
        <v>10</v>
      </c>
      <c r="F15" s="103">
        <f t="shared" si="0"/>
        <v>0.60069444444444442</v>
      </c>
      <c r="G15" s="111"/>
    </row>
    <row r="16" spans="1:9" ht="16.5" customHeight="1" x14ac:dyDescent="0.45">
      <c r="A16" s="131">
        <f t="shared" si="2"/>
        <v>3.0299999999999994</v>
      </c>
      <c r="B16" s="78" t="s">
        <v>8</v>
      </c>
      <c r="C16" s="79" t="s">
        <v>71</v>
      </c>
      <c r="D16" s="79" t="s">
        <v>72</v>
      </c>
      <c r="E16" s="58">
        <v>10</v>
      </c>
      <c r="F16" s="103">
        <f t="shared" si="0"/>
        <v>0.60763888888888884</v>
      </c>
      <c r="G16" s="121"/>
    </row>
    <row r="17" spans="1:10" ht="15" customHeight="1" x14ac:dyDescent="0.45">
      <c r="A17" s="131">
        <f t="shared" si="2"/>
        <v>3.0399999999999991</v>
      </c>
      <c r="B17" s="78" t="s">
        <v>8</v>
      </c>
      <c r="C17" s="79" t="s">
        <v>74</v>
      </c>
      <c r="D17" s="79" t="s">
        <v>75</v>
      </c>
      <c r="E17" s="58">
        <v>5</v>
      </c>
      <c r="F17" s="103">
        <f t="shared" si="0"/>
        <v>0.61458333333333326</v>
      </c>
      <c r="G17" s="122"/>
    </row>
    <row r="18" spans="1:10" ht="16.5" customHeight="1" x14ac:dyDescent="0.45">
      <c r="A18" s="131">
        <f t="shared" si="2"/>
        <v>3.0499999999999989</v>
      </c>
      <c r="B18" s="78" t="s">
        <v>8</v>
      </c>
      <c r="C18" s="79" t="s">
        <v>77</v>
      </c>
      <c r="D18" s="79" t="s">
        <v>67</v>
      </c>
      <c r="E18" s="58">
        <v>5</v>
      </c>
      <c r="F18" s="103">
        <f t="shared" si="0"/>
        <v>0.61805555555555547</v>
      </c>
      <c r="G18" s="122"/>
    </row>
    <row r="19" spans="1:10" ht="16.5" customHeight="1" x14ac:dyDescent="0.45">
      <c r="A19" s="131">
        <f t="shared" si="2"/>
        <v>3.0599999999999987</v>
      </c>
      <c r="B19" s="78" t="s">
        <v>8</v>
      </c>
      <c r="C19" s="79" t="s">
        <v>76</v>
      </c>
      <c r="D19" s="79" t="s">
        <v>80</v>
      </c>
      <c r="E19" s="58">
        <v>5</v>
      </c>
      <c r="F19" s="103">
        <f t="shared" si="0"/>
        <v>0.62152777777777768</v>
      </c>
      <c r="G19" s="122"/>
    </row>
    <row r="20" spans="1:10" ht="14.25" customHeight="1" x14ac:dyDescent="0.45">
      <c r="A20" s="131">
        <f t="shared" si="2"/>
        <v>3.0699999999999985</v>
      </c>
      <c r="B20" s="78" t="s">
        <v>62</v>
      </c>
      <c r="C20" s="79" t="s">
        <v>69</v>
      </c>
      <c r="D20" s="79" t="s">
        <v>60</v>
      </c>
      <c r="E20" s="58">
        <v>10</v>
      </c>
      <c r="F20" s="103">
        <f t="shared" si="0"/>
        <v>0.62499999999999989</v>
      </c>
    </row>
    <row r="21" spans="1:10" x14ac:dyDescent="0.45">
      <c r="A21" s="77"/>
      <c r="B21" s="78"/>
      <c r="C21" s="79"/>
      <c r="D21" s="79"/>
      <c r="E21" s="58"/>
      <c r="F21" s="103">
        <f t="shared" si="0"/>
        <v>0.63194444444444431</v>
      </c>
    </row>
    <row r="22" spans="1:10" x14ac:dyDescent="0.45">
      <c r="A22" s="123">
        <f>4</f>
        <v>4</v>
      </c>
      <c r="B22" s="78"/>
      <c r="C22" s="84" t="s">
        <v>86</v>
      </c>
      <c r="D22" s="79"/>
      <c r="E22" s="58"/>
      <c r="F22" s="103">
        <f t="shared" si="0"/>
        <v>0.63194444444444431</v>
      </c>
    </row>
    <row r="23" spans="1:10" ht="114.75" x14ac:dyDescent="0.45">
      <c r="A23" s="127">
        <f t="shared" ref="A23:A27" si="3">A22+0.01</f>
        <v>4.01</v>
      </c>
      <c r="B23" s="132" t="s">
        <v>78</v>
      </c>
      <c r="C23" s="134" t="s">
        <v>82</v>
      </c>
      <c r="D23" s="133" t="s">
        <v>81</v>
      </c>
      <c r="E23" s="75">
        <v>0</v>
      </c>
      <c r="F23" s="113">
        <f t="shared" si="0"/>
        <v>0.63194444444444431</v>
      </c>
      <c r="G23" s="122"/>
    </row>
    <row r="24" spans="1:10" ht="153" x14ac:dyDescent="0.45">
      <c r="A24" s="127">
        <f t="shared" si="3"/>
        <v>4.0199999999999996</v>
      </c>
      <c r="B24" s="132" t="s">
        <v>78</v>
      </c>
      <c r="C24" s="134" t="s">
        <v>83</v>
      </c>
      <c r="D24" s="133" t="s">
        <v>81</v>
      </c>
      <c r="E24" s="75">
        <v>0</v>
      </c>
      <c r="F24" s="113">
        <f t="shared" si="0"/>
        <v>0.63194444444444431</v>
      </c>
      <c r="G24" s="122"/>
    </row>
    <row r="25" spans="1:10" ht="140.25" x14ac:dyDescent="0.45">
      <c r="A25" s="127">
        <f t="shared" si="3"/>
        <v>4.0299999999999994</v>
      </c>
      <c r="B25" s="132" t="s">
        <v>78</v>
      </c>
      <c r="C25" s="134" t="s">
        <v>84</v>
      </c>
      <c r="D25" s="133" t="s">
        <v>81</v>
      </c>
      <c r="E25" s="75">
        <v>0</v>
      </c>
      <c r="F25" s="113">
        <f t="shared" si="0"/>
        <v>0.63194444444444431</v>
      </c>
      <c r="G25" s="122"/>
    </row>
    <row r="26" spans="1:10" ht="51" x14ac:dyDescent="0.45">
      <c r="A26" s="127">
        <f t="shared" si="3"/>
        <v>4.0399999999999991</v>
      </c>
      <c r="B26" s="132" t="s">
        <v>79</v>
      </c>
      <c r="C26" s="134" t="s">
        <v>85</v>
      </c>
      <c r="D26" s="133" t="s">
        <v>81</v>
      </c>
      <c r="E26" s="75">
        <v>0</v>
      </c>
      <c r="F26" s="113">
        <f t="shared" si="0"/>
        <v>0.63194444444444431</v>
      </c>
      <c r="G26" s="122"/>
    </row>
    <row r="27" spans="1:10" s="89" customFormat="1" ht="25.5" x14ac:dyDescent="0.45">
      <c r="A27" s="138">
        <f t="shared" si="3"/>
        <v>4.0499999999999989</v>
      </c>
      <c r="B27" s="78" t="s">
        <v>88</v>
      </c>
      <c r="C27" s="136" t="s">
        <v>89</v>
      </c>
      <c r="D27" s="79" t="s">
        <v>87</v>
      </c>
      <c r="E27" s="58">
        <v>5</v>
      </c>
      <c r="F27" s="103">
        <f t="shared" si="0"/>
        <v>0.63194444444444431</v>
      </c>
      <c r="G27" s="137"/>
    </row>
    <row r="28" spans="1:10" x14ac:dyDescent="0.45">
      <c r="A28" s="80"/>
      <c r="B28" s="78"/>
      <c r="C28" s="82"/>
      <c r="D28" s="79"/>
      <c r="E28" s="83"/>
      <c r="F28" s="103">
        <f t="shared" si="0"/>
        <v>0.63541666666666652</v>
      </c>
    </row>
    <row r="29" spans="1:10" s="89" customFormat="1" x14ac:dyDescent="0.45">
      <c r="A29" s="123">
        <f>5</f>
        <v>5</v>
      </c>
      <c r="B29" s="78"/>
      <c r="C29" s="81" t="s">
        <v>47</v>
      </c>
      <c r="D29" s="79"/>
      <c r="E29" s="58"/>
      <c r="F29" s="103">
        <f t="shared" si="0"/>
        <v>0.63541666666666652</v>
      </c>
      <c r="G29" s="87"/>
      <c r="H29" s="85"/>
      <c r="I29" s="87"/>
      <c r="J29" s="87"/>
    </row>
    <row r="30" spans="1:10" x14ac:dyDescent="0.45">
      <c r="A30" s="80"/>
      <c r="B30" s="78"/>
      <c r="C30" s="79"/>
      <c r="D30" s="79"/>
      <c r="E30" s="58"/>
      <c r="F30" s="103">
        <f t="shared" si="0"/>
        <v>0.63541666666666652</v>
      </c>
      <c r="G30" s="87"/>
      <c r="H30" s="87"/>
      <c r="I30" s="87"/>
      <c r="J30" s="87"/>
    </row>
    <row r="31" spans="1:10" x14ac:dyDescent="0.45">
      <c r="A31" s="123">
        <f>6</f>
        <v>6</v>
      </c>
      <c r="B31" s="78"/>
      <c r="C31" s="81" t="s">
        <v>63</v>
      </c>
      <c r="D31" s="79"/>
      <c r="E31" s="58"/>
      <c r="F31" s="103">
        <f t="shared" si="0"/>
        <v>0.63541666666666652</v>
      </c>
      <c r="G31" s="87"/>
      <c r="H31" s="87"/>
      <c r="I31" s="87"/>
      <c r="J31" s="87"/>
    </row>
    <row r="32" spans="1:10" x14ac:dyDescent="0.45">
      <c r="A32" s="131">
        <f t="shared" ref="A32" si="4">A31+0.01</f>
        <v>6.01</v>
      </c>
      <c r="B32" s="78" t="s">
        <v>8</v>
      </c>
      <c r="C32" s="90" t="s">
        <v>90</v>
      </c>
      <c r="D32" s="79" t="s">
        <v>91</v>
      </c>
      <c r="E32" s="58">
        <v>5</v>
      </c>
      <c r="F32" s="103">
        <f t="shared" si="0"/>
        <v>0.63541666666666652</v>
      </c>
      <c r="G32" s="87"/>
      <c r="H32" s="87"/>
      <c r="I32" s="87"/>
      <c r="J32" s="87"/>
    </row>
    <row r="33" spans="1:10" x14ac:dyDescent="0.35">
      <c r="A33" s="77"/>
      <c r="B33" s="78"/>
      <c r="C33" s="90"/>
      <c r="D33" s="91"/>
      <c r="E33" s="92"/>
      <c r="F33" s="103">
        <f t="shared" si="0"/>
        <v>0.63888888888888873</v>
      </c>
      <c r="G33" s="87"/>
      <c r="H33" s="87"/>
      <c r="I33" s="87"/>
      <c r="J33" s="87"/>
    </row>
    <row r="34" spans="1:10" ht="25.5" x14ac:dyDescent="0.45">
      <c r="A34" s="123">
        <f>9</f>
        <v>9</v>
      </c>
      <c r="B34" s="78"/>
      <c r="C34" s="93" t="s">
        <v>31</v>
      </c>
      <c r="D34" s="79" t="s">
        <v>32</v>
      </c>
      <c r="E34" s="94">
        <v>5</v>
      </c>
      <c r="F34" s="103">
        <f t="shared" si="0"/>
        <v>0.63888888888888873</v>
      </c>
      <c r="G34" s="87"/>
      <c r="H34" s="87"/>
      <c r="I34" s="87"/>
      <c r="J34" s="87"/>
    </row>
    <row r="35" spans="1:10" x14ac:dyDescent="0.45">
      <c r="A35" s="123"/>
      <c r="B35" s="139"/>
      <c r="C35" s="140"/>
      <c r="D35" s="141"/>
      <c r="E35" s="142"/>
      <c r="F35" s="103">
        <f t="shared" si="0"/>
        <v>0.64236111111111094</v>
      </c>
      <c r="G35" s="87"/>
      <c r="H35" s="87"/>
      <c r="I35" s="87"/>
      <c r="J35" s="87"/>
    </row>
    <row r="36" spans="1:10" ht="14.45" customHeight="1" thickBot="1" x14ac:dyDescent="0.5">
      <c r="A36" s="116">
        <f>10</f>
        <v>10</v>
      </c>
      <c r="B36" s="95" t="s">
        <v>7</v>
      </c>
      <c r="C36" s="96" t="s">
        <v>36</v>
      </c>
      <c r="D36" s="97" t="s">
        <v>1</v>
      </c>
      <c r="E36" s="98"/>
      <c r="F36" s="99">
        <v>0.66666666666666663</v>
      </c>
      <c r="G36" s="100"/>
      <c r="H36" s="87"/>
    </row>
    <row r="40" spans="1:10" x14ac:dyDescent="0.45">
      <c r="C40" s="102"/>
    </row>
    <row r="41" spans="1:10" x14ac:dyDescent="0.45">
      <c r="C41" s="102"/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E6" sqref="E6"/>
    </sheetView>
  </sheetViews>
  <sheetFormatPr defaultRowHeight="14.25" x14ac:dyDescent="0.45"/>
  <cols>
    <col min="2" max="2" width="16.26562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>
      <c r="F1" s="13"/>
    </row>
    <row r="2" spans="1:9" ht="45.75" customHeight="1" thickBot="1" x14ac:dyDescent="0.5">
      <c r="B2" s="38" t="s">
        <v>10</v>
      </c>
      <c r="C2" s="39" t="s">
        <v>11</v>
      </c>
      <c r="D2" s="40" t="s">
        <v>12</v>
      </c>
      <c r="E2" s="43" t="s">
        <v>61</v>
      </c>
      <c r="F2" s="19"/>
      <c r="G2" s="21" t="s">
        <v>52</v>
      </c>
      <c r="H2" s="22" t="s">
        <v>50</v>
      </c>
      <c r="I2" s="23" t="s">
        <v>53</v>
      </c>
    </row>
    <row r="3" spans="1:9" x14ac:dyDescent="0.45">
      <c r="A3">
        <v>1</v>
      </c>
      <c r="B3" s="17" t="s">
        <v>13</v>
      </c>
      <c r="C3" s="18" t="s">
        <v>48</v>
      </c>
      <c r="D3" s="44">
        <v>1</v>
      </c>
      <c r="E3" s="46"/>
      <c r="F3" s="20"/>
      <c r="G3" s="24"/>
      <c r="H3" s="9"/>
      <c r="I3" s="25"/>
    </row>
    <row r="4" spans="1:9" x14ac:dyDescent="0.45">
      <c r="A4">
        <v>2</v>
      </c>
      <c r="B4" s="1" t="s">
        <v>14</v>
      </c>
      <c r="C4" s="2" t="s">
        <v>15</v>
      </c>
      <c r="D4" s="35">
        <v>1</v>
      </c>
      <c r="E4" s="47"/>
      <c r="F4" s="20"/>
      <c r="G4" s="24"/>
      <c r="H4" s="9"/>
      <c r="I4" s="25"/>
    </row>
    <row r="5" spans="1:9" x14ac:dyDescent="0.45">
      <c r="A5">
        <v>3</v>
      </c>
      <c r="B5" s="1" t="s">
        <v>14</v>
      </c>
      <c r="C5" s="2" t="s">
        <v>22</v>
      </c>
      <c r="D5" s="35">
        <v>1</v>
      </c>
      <c r="E5" s="47"/>
      <c r="F5" s="20"/>
      <c r="G5" s="26"/>
      <c r="H5" s="10"/>
      <c r="I5" s="27"/>
    </row>
    <row r="6" spans="1:9" x14ac:dyDescent="0.45">
      <c r="A6">
        <v>4</v>
      </c>
      <c r="B6" s="1" t="s">
        <v>16</v>
      </c>
      <c r="C6" s="2" t="s">
        <v>17</v>
      </c>
      <c r="D6" s="35">
        <v>1</v>
      </c>
      <c r="E6" s="47"/>
      <c r="F6" s="20"/>
      <c r="G6" s="26"/>
      <c r="H6" s="10"/>
      <c r="I6" s="27"/>
    </row>
    <row r="7" spans="1:9" x14ac:dyDescent="0.45">
      <c r="A7">
        <v>5</v>
      </c>
      <c r="B7" s="1" t="s">
        <v>18</v>
      </c>
      <c r="C7" s="2" t="s">
        <v>19</v>
      </c>
      <c r="D7" s="35">
        <v>1</v>
      </c>
      <c r="E7" s="47"/>
      <c r="F7" s="20"/>
      <c r="G7" s="26"/>
      <c r="H7" s="10"/>
      <c r="I7" s="27"/>
    </row>
    <row r="8" spans="1:9" x14ac:dyDescent="0.45">
      <c r="A8">
        <v>6</v>
      </c>
      <c r="B8" s="1" t="s">
        <v>30</v>
      </c>
      <c r="C8" s="2" t="s">
        <v>58</v>
      </c>
      <c r="D8" s="35">
        <v>1</v>
      </c>
      <c r="E8" s="47"/>
      <c r="F8" s="20"/>
      <c r="G8" s="26"/>
      <c r="H8" s="10"/>
      <c r="I8" s="27"/>
    </row>
    <row r="9" spans="1:9" x14ac:dyDescent="0.45">
      <c r="A9">
        <v>7</v>
      </c>
      <c r="B9" s="1">
        <v>1</v>
      </c>
      <c r="C9" s="2" t="s">
        <v>59</v>
      </c>
      <c r="D9" s="35">
        <v>1</v>
      </c>
      <c r="E9" s="47"/>
      <c r="F9" s="20"/>
      <c r="G9" s="26"/>
      <c r="H9" s="10"/>
      <c r="I9" s="27"/>
    </row>
    <row r="10" spans="1:9" x14ac:dyDescent="0.45">
      <c r="A10">
        <v>8</v>
      </c>
      <c r="B10" s="1">
        <v>3</v>
      </c>
      <c r="C10" s="2" t="s">
        <v>21</v>
      </c>
      <c r="D10" s="35">
        <v>1</v>
      </c>
      <c r="E10" s="47"/>
      <c r="F10" s="20"/>
      <c r="G10" s="26"/>
      <c r="H10" s="10"/>
      <c r="I10" s="27"/>
    </row>
    <row r="11" spans="1:9" x14ac:dyDescent="0.45">
      <c r="A11">
        <v>9</v>
      </c>
      <c r="B11" s="1">
        <v>11</v>
      </c>
      <c r="C11" s="15" t="s">
        <v>57</v>
      </c>
      <c r="D11" s="35">
        <v>1</v>
      </c>
      <c r="E11" s="47"/>
      <c r="F11" s="20"/>
      <c r="G11" s="26"/>
      <c r="H11" s="10"/>
      <c r="I11" s="27"/>
    </row>
    <row r="12" spans="1:9" x14ac:dyDescent="0.45">
      <c r="A12">
        <v>10</v>
      </c>
      <c r="B12" s="1">
        <v>15</v>
      </c>
      <c r="C12" s="2" t="s">
        <v>34</v>
      </c>
      <c r="D12" s="35">
        <v>1</v>
      </c>
      <c r="E12" s="47"/>
      <c r="F12" s="20"/>
      <c r="G12" s="26"/>
      <c r="H12" s="10"/>
      <c r="I12" s="27"/>
    </row>
    <row r="13" spans="1:9" ht="15" customHeight="1" x14ac:dyDescent="0.45">
      <c r="A13">
        <v>11</v>
      </c>
      <c r="B13" s="1">
        <v>18</v>
      </c>
      <c r="C13" s="2" t="s">
        <v>56</v>
      </c>
      <c r="D13" s="35">
        <v>1</v>
      </c>
      <c r="E13" s="47"/>
      <c r="F13" s="20"/>
      <c r="G13" s="26"/>
      <c r="H13" s="10"/>
      <c r="I13" s="27"/>
    </row>
    <row r="14" spans="1:9" x14ac:dyDescent="0.45">
      <c r="A14">
        <v>12</v>
      </c>
      <c r="B14" s="1">
        <v>19</v>
      </c>
      <c r="C14" s="2" t="s">
        <v>24</v>
      </c>
      <c r="D14" s="35">
        <v>1</v>
      </c>
      <c r="E14" s="47"/>
      <c r="F14" s="20"/>
      <c r="G14" s="26"/>
      <c r="H14" s="10"/>
      <c r="I14" s="27"/>
    </row>
    <row r="15" spans="1:9" x14ac:dyDescent="0.45">
      <c r="A15">
        <v>15</v>
      </c>
      <c r="B15" s="1">
        <v>24</v>
      </c>
      <c r="C15" s="2" t="s">
        <v>51</v>
      </c>
      <c r="D15" s="35">
        <v>1</v>
      </c>
      <c r="E15" s="47"/>
      <c r="F15" s="20"/>
      <c r="G15" s="26"/>
      <c r="H15" s="10"/>
      <c r="I15" s="27"/>
    </row>
    <row r="16" spans="1:9" ht="18" customHeight="1" x14ac:dyDescent="0.45">
      <c r="A16">
        <v>16</v>
      </c>
      <c r="B16" s="1" t="s">
        <v>25</v>
      </c>
      <c r="C16" s="2" t="s">
        <v>26</v>
      </c>
      <c r="D16" s="35" t="s">
        <v>23</v>
      </c>
      <c r="E16" s="47"/>
      <c r="F16" s="37"/>
      <c r="G16" s="28" t="s">
        <v>45</v>
      </c>
      <c r="H16" s="11" t="s">
        <v>45</v>
      </c>
      <c r="I16" s="29" t="s">
        <v>45</v>
      </c>
    </row>
    <row r="17" spans="1:9" ht="18" customHeight="1" x14ac:dyDescent="0.45">
      <c r="A17">
        <v>17</v>
      </c>
      <c r="B17" s="1" t="s">
        <v>25</v>
      </c>
      <c r="C17" s="2" t="s">
        <v>20</v>
      </c>
      <c r="D17" s="35" t="s">
        <v>23</v>
      </c>
      <c r="E17" s="47"/>
      <c r="F17" s="37"/>
      <c r="G17" s="28"/>
      <c r="H17" s="11"/>
      <c r="I17" s="29"/>
    </row>
    <row r="18" spans="1:9" ht="18" customHeight="1" thickBot="1" x14ac:dyDescent="0.5">
      <c r="A18">
        <v>18</v>
      </c>
      <c r="B18" s="3" t="s">
        <v>55</v>
      </c>
      <c r="C18" s="4" t="s">
        <v>54</v>
      </c>
      <c r="D18" s="36" t="s">
        <v>23</v>
      </c>
      <c r="E18" s="48"/>
      <c r="F18" s="37"/>
      <c r="G18" s="28" t="s">
        <v>45</v>
      </c>
      <c r="H18" s="11" t="s">
        <v>45</v>
      </c>
      <c r="I18" s="29" t="s">
        <v>45</v>
      </c>
    </row>
    <row r="19" spans="1:9" ht="38.25" customHeight="1" thickTop="1" thickBot="1" x14ac:dyDescent="0.5">
      <c r="B19" s="41"/>
      <c r="C19" s="16" t="s">
        <v>27</v>
      </c>
      <c r="D19" s="45">
        <f>SUM(D3:D18)</f>
        <v>13</v>
      </c>
      <c r="E19" s="42">
        <f>SUM(E3:E18)</f>
        <v>0</v>
      </c>
      <c r="F19" s="8" t="s">
        <v>42</v>
      </c>
      <c r="G19" s="30">
        <f>COUNTIF(G3:G15,"y")</f>
        <v>0</v>
      </c>
      <c r="H19" s="7">
        <f>COUNTIF(H3:H15,"y")</f>
        <v>0</v>
      </c>
      <c r="I19" s="31">
        <f>COUNTIF(I3:I15,"y")</f>
        <v>0</v>
      </c>
    </row>
    <row r="20" spans="1:9" ht="15.75" thickTop="1" thickBot="1" x14ac:dyDescent="0.5">
      <c r="F20" s="8" t="s">
        <v>43</v>
      </c>
      <c r="G20" s="30">
        <f>COUNTIF(G3:G15,"n")</f>
        <v>0</v>
      </c>
      <c r="H20" s="7">
        <f>COUNTIF(H3:H15,"n")</f>
        <v>0</v>
      </c>
      <c r="I20" s="31">
        <f>COUNTIF(I3:I15,"n")</f>
        <v>0</v>
      </c>
    </row>
    <row r="21" spans="1:9" ht="15.75" thickTop="1" thickBot="1" x14ac:dyDescent="0.5">
      <c r="F21" s="8" t="s">
        <v>44</v>
      </c>
      <c r="G21" s="32">
        <f>COUNTIF(G3:G15,"a")</f>
        <v>0</v>
      </c>
      <c r="H21" s="33">
        <f>COUNTIF(H3:H15,"a")</f>
        <v>0</v>
      </c>
      <c r="I21" s="34">
        <f>COUNTIF(I3:I15,"a")</f>
        <v>0</v>
      </c>
    </row>
    <row r="22" spans="1:9" x14ac:dyDescent="0.45">
      <c r="B22" t="s">
        <v>28</v>
      </c>
    </row>
    <row r="23" spans="1:9" x14ac:dyDescent="0.45">
      <c r="B23" s="12" t="s">
        <v>39</v>
      </c>
    </row>
    <row r="24" spans="1:9" x14ac:dyDescent="0.45">
      <c r="B24" s="12" t="s">
        <v>40</v>
      </c>
    </row>
    <row r="25" spans="1:9" x14ac:dyDescent="0.45">
      <c r="A25" s="6"/>
      <c r="B25" s="12" t="s">
        <v>37</v>
      </c>
    </row>
    <row r="26" spans="1:9" x14ac:dyDescent="0.45">
      <c r="B26" s="12" t="s">
        <v>33</v>
      </c>
    </row>
    <row r="27" spans="1:9" x14ac:dyDescent="0.45">
      <c r="B27" s="12" t="s">
        <v>38</v>
      </c>
    </row>
    <row r="28" spans="1:9" x14ac:dyDescent="0.45">
      <c r="B28" s="12" t="s">
        <v>41</v>
      </c>
    </row>
    <row r="30" spans="1:9" x14ac:dyDescent="0.45">
      <c r="B30" s="14" t="s">
        <v>49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1 Feb Agenda</vt:lpstr>
      <vt:lpstr>EC Roster - Vote Calculator</vt:lpstr>
      <vt:lpstr>'EC Telecon Tues 1 Feb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2022-01-31T19:27:52Z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