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jr05\Documents\IEEE files and notes\802 EC files\2017 June 6 Interim Call\"/>
    </mc:Choice>
  </mc:AlternateContent>
  <bookViews>
    <workbookView xWindow="0" yWindow="0" windowWidth="18000" windowHeight="7275"/>
  </bookViews>
  <sheets>
    <sheet name="2017 June 06  Agenda" sheetId="1" r:id="rId1"/>
    <sheet name="EC Roster - Vote Calculator" sheetId="8" r:id="rId2"/>
    <sheet name="Agenda Item 6.01" sheetId="7" r:id="rId3"/>
    <sheet name="Agenda item 6.02" sheetId="3" r:id="rId4"/>
    <sheet name="Agenda Item 6.03" sheetId="5" r:id="rId5"/>
    <sheet name="Agenda item 6.04" sheetId="6" r:id="rId6"/>
    <sheet name="Agenda Item 8.04" sheetId="4" r:id="rId7"/>
  </sheets>
  <definedNames>
    <definedName name="_xlnm.Print_Area" localSheetId="0">'2017 June 06  Agenda'!$A$1:$G$42</definedName>
  </definedNames>
  <calcPr calcId="171027"/>
</workbook>
</file>

<file path=xl/calcChain.xml><?xml version="1.0" encoding="utf-8"?>
<calcChain xmlns="http://schemas.openxmlformats.org/spreadsheetml/2006/main">
  <c r="H24" i="8" l="1"/>
  <c r="G24" i="8"/>
  <c r="H23" i="8"/>
  <c r="G23" i="8"/>
  <c r="H22" i="8"/>
  <c r="G22" i="8"/>
  <c r="E22" i="8"/>
  <c r="D22" i="8"/>
  <c r="F39" i="1" l="1"/>
  <c r="F38" i="1"/>
  <c r="J16" i="5" l="1"/>
  <c r="I12" i="5"/>
  <c r="I15" i="5" s="1"/>
  <c r="E19" i="5"/>
  <c r="C19" i="5"/>
  <c r="E18" i="5"/>
  <c r="C18" i="5"/>
  <c r="C14" i="5"/>
  <c r="C13" i="5"/>
  <c r="C12" i="5"/>
  <c r="B11" i="5"/>
  <c r="C11" i="5" s="1"/>
  <c r="C15" i="5" l="1"/>
  <c r="C8" i="3"/>
  <c r="C9" i="3"/>
  <c r="B10" i="3"/>
  <c r="C10" i="3"/>
  <c r="B11" i="3"/>
  <c r="C11" i="3" s="1"/>
  <c r="B12" i="3"/>
  <c r="C12" i="3"/>
  <c r="B13" i="3"/>
  <c r="C13" i="3" s="1"/>
  <c r="C16" i="3"/>
  <c r="E16" i="3"/>
  <c r="C17" i="3"/>
  <c r="E17" i="3"/>
  <c r="C18" i="3"/>
  <c r="E18" i="3"/>
  <c r="C25" i="3"/>
  <c r="C29" i="3" s="1"/>
  <c r="C31" i="3" s="1"/>
  <c r="C26" i="3"/>
  <c r="B27" i="3"/>
  <c r="B29" i="3" s="1"/>
  <c r="C27" i="3"/>
  <c r="C28" i="3"/>
  <c r="C33" i="3"/>
  <c r="F8" i="1" l="1"/>
  <c r="F9" i="1" l="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A8" i="1"/>
  <c r="A9" i="1" s="1"/>
  <c r="A10" i="1" s="1"/>
  <c r="A11" i="1" s="1"/>
  <c r="A12" i="1" s="1"/>
  <c r="A13" i="1" s="1"/>
  <c r="A14" i="1" s="1"/>
  <c r="F32" i="1" l="1"/>
  <c r="F33" i="1" s="1"/>
  <c r="F34" i="1" s="1"/>
  <c r="A18" i="1"/>
  <c r="A15" i="1"/>
  <c r="A16" i="1" s="1"/>
  <c r="A17" i="1" s="1"/>
  <c r="F35" i="1" l="1"/>
  <c r="F36" i="1" s="1"/>
  <c r="F37" i="1" s="1"/>
  <c r="G40" i="1" s="1"/>
  <c r="A19" i="1"/>
  <c r="A20" i="1" s="1"/>
  <c r="A21" i="1" s="1"/>
  <c r="A22" i="1" s="1"/>
  <c r="A23" i="1" s="1"/>
  <c r="A24" i="1" s="1"/>
  <c r="A25" i="1" s="1"/>
  <c r="A26" i="1" s="1"/>
  <c r="A27" i="1" s="1"/>
  <c r="A28" i="1" s="1"/>
  <c r="A29" i="1" s="1"/>
  <c r="A30" i="1"/>
  <c r="A36" i="1" s="1"/>
  <c r="A37" i="1" s="1"/>
  <c r="A38" i="1" s="1"/>
  <c r="A39" i="1" s="1"/>
  <c r="A40" i="1" l="1"/>
  <c r="A31" i="1"/>
  <c r="A32" i="1" s="1"/>
  <c r="A33" i="1" s="1"/>
  <c r="A34" i="1" s="1"/>
  <c r="A35" i="1" s="1"/>
</calcChain>
</file>

<file path=xl/sharedStrings.xml><?xml version="1.0" encoding="utf-8"?>
<sst xmlns="http://schemas.openxmlformats.org/spreadsheetml/2006/main" count="349" uniqueCount="268">
  <si>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</si>
  <si>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</si>
  <si>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</si>
  <si>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</si>
  <si>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</si>
  <si>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</si>
  <si>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</si>
  <si>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</si>
  <si>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</si>
  <si>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</si>
  <si>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</si>
  <si>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</si>
  <si>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</si>
  <si>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</si>
  <si>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</si>
  <si>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Pat Thaler</t>
  </si>
  <si>
    <t>James Gilb</t>
  </si>
  <si>
    <t>Exec Sec</t>
  </si>
  <si>
    <t>Jon Rosdahl</t>
  </si>
  <si>
    <t>Record Sec</t>
  </si>
  <si>
    <t>John D'Ambrosia</t>
  </si>
  <si>
    <t>Clint Chaplin</t>
  </si>
  <si>
    <t>David Law</t>
  </si>
  <si>
    <t>Roger Marks</t>
  </si>
  <si>
    <t>non-voting</t>
  </si>
  <si>
    <t xml:space="preserve">Steve Shellhammer </t>
  </si>
  <si>
    <t>Radhakrishna Canchi</t>
  </si>
  <si>
    <t>Subir Das</t>
  </si>
  <si>
    <t>Apurva Mody</t>
  </si>
  <si>
    <t>Memb Emer</t>
  </si>
  <si>
    <t>Geoff Thompson</t>
  </si>
  <si>
    <t> Total Eligible 
EC Voters</t>
  </si>
  <si>
    <t>Adrian Stephens</t>
  </si>
  <si>
    <t>Other attendeess :</t>
  </si>
  <si>
    <t>ME - Motion, External, MI - Motion, Internal, 
DT- Discussion Topic, II - Information Item</t>
  </si>
  <si>
    <t>Treasurer</t>
  </si>
  <si>
    <t>Tim Godfrey</t>
  </si>
  <si>
    <t>EC Action Item Status review</t>
  </si>
  <si>
    <t>Nikolich / D'Ambrosia</t>
  </si>
  <si>
    <t>Dawn Slykhouse (Face-to-Face)</t>
  </si>
  <si>
    <t>Glenn Parsons</t>
  </si>
  <si>
    <t>D'Ambrosia</t>
  </si>
  <si>
    <t>DT</t>
  </si>
  <si>
    <t>Update - EC Action Item Summary</t>
  </si>
  <si>
    <t>Bob Heile</t>
  </si>
  <si>
    <t xml:space="preserve">APPROVE OR MODIFY AGENDA - </t>
  </si>
  <si>
    <t>Heile</t>
  </si>
  <si>
    <t xml:space="preserve"> Adjourn</t>
  </si>
  <si>
    <t>ME*</t>
  </si>
  <si>
    <t>Rosdahl/Heile</t>
  </si>
  <si>
    <t>Stephens</t>
  </si>
  <si>
    <t>II*</t>
  </si>
  <si>
    <t>Motions from WG Chairs</t>
  </si>
  <si>
    <t>Potential Fee Waiver Requests for the next plenary session</t>
  </si>
  <si>
    <t>update:</t>
  </si>
  <si>
    <t>DT/MI</t>
  </si>
  <si>
    <t>ME</t>
  </si>
  <si>
    <t>Jonathan Goldberg - IEEE-SA</t>
  </si>
  <si>
    <t>Tuesday 1:00PM-3:00PM ET, 6 June 2017</t>
  </si>
  <si>
    <t>Report: July 2017 Plenary Status</t>
  </si>
  <si>
    <t>Rosdahl/Gilb</t>
  </si>
  <si>
    <t>Selection of 2019/2020 Future Venue options</t>
  </si>
  <si>
    <t>802.15 Motion to withdraw PAR for P802.15.4/Cor 1.
Motion: Move that the EC approve the 802.15 request to NesCom to withdraw the PAR for P802.15.4-2011/Cor 1.  
Moved by Heile, Second by Gilb (WG 18,0,0)</t>
  </si>
  <si>
    <t>Note that slide 5 'Process: how does a WG send a draft (or ratified standard) to SC6 for information or review?' of the 'IEEE 802 Process for Interactions with ISO/IEC JTC 1/SC 6' dated 26th August 2016 &lt;https://mentor.ieee.org/802.11/dcn/15/11-15-1287-02-0jtc-ieee-802-process-for-interactions-with-iso-iec-jtc-1-sc-6-7.pptx&gt; states under the item 'Approval' that 'The approval will normally be on the IEEE 802 EC consent agenda'.</t>
  </si>
  <si>
    <t>Marks</t>
  </si>
  <si>
    <t>VISA Request Letters - Process and Costs</t>
  </si>
  <si>
    <t>Information Item: AANI Liaison
The 802.11 WG approved the liaison statement in https://mentor.ieee.org/802.11/dcn/16/11-16-1574-03-AANI-draft-ls-from-802-11-to-3gpp-sa-requesting-status-and-information-on-wlan-integration-in-3gpp-nextgen-system.docx  from IEEE 802.11 to 3GPP SA Requesting Status and Information on WLAN integration in 3GPP NextGen System, granting the WG chair editorial license.
Result in the WG: 31-0-4</t>
  </si>
  <si>
    <t>Information Item: 3GPP RAN4 Liaison
WG11 approved the liaison in https://mentor.ieee.org/802.11/dcn/17/11-17-0738-03-0000-proposed-ls-to-3gpp-ran4-on-sir-for-below-ed-tests.docx , granting the WG chair editorial license
Noting: r2 was approved. R3 contains editorial changes
The WG motion indicated this was a liaison from IEEE 802,  whereas the document itself clearly indicates this is from the WG.  The WG chair resolved this conflict by liaising the document directly.
WG11 result (y/n/a): 15,0,7</t>
  </si>
  <si>
    <t>Information Item: 3GPP RAN WG2 Liaison:
WG11 approved the liaison in https://mentor.ieee.org/802.11/dcn/17/11-17-0378-02-AANI-reply-ls-to-reply-ls-from-3gpp-ran2-on-estimated-throughput-11-17-315r0.docx, granting the WG chair editorial license
Noting: r1 was approved. R2 contains editorial changes
The WG motion indicated this was a liaison from IEEE 802,  whereas the document itself clearly indicates this is from the WG.  The WG chair resolved this conflict by liaising the document directly.
WG11 result (y/n/a): 76,0,10</t>
  </si>
  <si>
    <t>06 June
Voters presence Attendance</t>
  </si>
  <si>
    <t>yes</t>
  </si>
  <si>
    <t xml:space="preserve">No </t>
  </si>
  <si>
    <t>abstain</t>
  </si>
  <si>
    <t>nv</t>
  </si>
  <si>
    <t>minutes not allocated.</t>
  </si>
  <si>
    <t>6/6/2017
Motion</t>
  </si>
  <si>
    <t>Reports from WG and SC Chairs</t>
  </si>
  <si>
    <t>ITU-T JCA IMT-2020 &amp; 5G Workshop
    I want to discuss if we want an 802 level liaison or a WG level or none
    And also make folks aware of the 5G workshop – the same week as our plenary…</t>
  </si>
  <si>
    <t>II/DT</t>
  </si>
  <si>
    <t>Parsons</t>
  </si>
  <si>
    <t xml:space="preserve">Approve ISO/IEC JTC1 Comment responses re: 802.11-2016:
Motion: Having received comments from ISO/IEC JTC1/SC6 from the 60-day ballot of 802.11-2016 under the PSDO agreement,
Approve https://mentor.ieee.org/802.11/dcn/17/11-17-0629-01-0jtc-proposed-reponse-to-comment-on-802-11-60-day-ballot.docx as communication to ISO/IEC JTC1/SC6 under the PSDO agreement containing responses to the comments received on IEEE Std 802.11-2016, granting the IEEE LMSC chair (or his delegate) editorial license 
In the WG (y/n/a): 41,0,1
Moved: Adrian Stephens
Seconded: Jon Rosdahl
Result: </t>
  </si>
  <si>
    <t xml:space="preserve">Approve ISO/IEC JTC1 Comment responses re: 802.11ai-2016:
Motion: Having received comments from ISO/IEC JTC1/SC6 from the 60-day ballot of 802.11-2016 under the PSDO agreement,
Approve https://mentor.ieee.org/802.11/dcn/17/11-17-0612-01-0jtc-resolution-of-comments-from-n16608.docx  as communication to ISO/IEC JTC1/SC6 under the PSDO agreement containing responses to the comments received on IEEE Std 802.11ai-2016, granting the IEEE LMSC chair (or his delegate) editorial license 
In the WG (y/n/a): 56,0,3
Moved: Adrian Stephens
Seconded: Jon Rosdahl
Result: </t>
  </si>
  <si>
    <t>Liaise 802.11 amendments ISO/IEC JTC1/SC6 for informaton:
Motion: Approve liaison of the following drafts to ISO/IEC JTC1/SC6 for information under the PSDO agreement:
P802.11aj D5.0  (In the WG: 31,0,0)
P802.11ak D4.0 (In the WG: 34,0,0)
Moved: Adrian Stephens
Seconded: Jon Rosdahl
Result:</t>
  </si>
  <si>
    <t>802.11 and 802.11ai press release
Motion: Approve https://mentor.ieee.org/802.11/dcn/17/11-17-0672-00-0000-802-11-and-802-11ai-press-release.doc for submission to the IEEE-SA as a press release, granting the IEEE LMSC chair (or his delegate) editorial license.</t>
  </si>
  <si>
    <t>2800 rm nights, breakfast &amp; wifi</t>
  </si>
  <si>
    <t>Guest Room Group Rate</t>
  </si>
  <si>
    <t>Maybe $10k</t>
  </si>
  <si>
    <t>Thai Convention &amp; Exhibition Bureau  support</t>
  </si>
  <si>
    <t>Total</t>
  </si>
  <si>
    <t>Network Access Charges</t>
  </si>
  <si>
    <t xml:space="preserve"> breaks&amp;lunch,500 pax min </t>
  </si>
  <si>
    <t>Daily Delegate Package for 600pax</t>
  </si>
  <si>
    <t>need quote</t>
  </si>
  <si>
    <t>Power</t>
  </si>
  <si>
    <t>Includes AV and LCDs</t>
  </si>
  <si>
    <t>Function Space Rental^</t>
  </si>
  <si>
    <t>Notes</t>
  </si>
  <si>
    <t>US$</t>
  </si>
  <si>
    <t>Local Currancy</t>
  </si>
  <si>
    <t>Line Item</t>
  </si>
  <si>
    <t>Excange Rate:</t>
  </si>
  <si>
    <t>(Opened Nov 2016, over 1000 guest rms)</t>
  </si>
  <si>
    <t>Marriott Marquis Queen's Park Bangkok</t>
  </si>
  <si>
    <t>** Includes Breakfast and in room Wi-Fi</t>
  </si>
  <si>
    <t>* 24/7 access to 38 meeting rooms from Saturday through Friday including AV and Projectors</t>
  </si>
  <si>
    <t>Hyatt group rate**</t>
  </si>
  <si>
    <t>Intercontinental group rate**</t>
  </si>
  <si>
    <t>Novotel group rate**</t>
  </si>
  <si>
    <t>Block Size</t>
  </si>
  <si>
    <t>Double</t>
  </si>
  <si>
    <t>Single</t>
  </si>
  <si>
    <t>Venue</t>
  </si>
  <si>
    <t xml:space="preserve"> Grand Total (with lunch)</t>
  </si>
  <si>
    <t>Grand Total (no lunch)</t>
  </si>
  <si>
    <t>Food and Beverage ( lunch)</t>
  </si>
  <si>
    <t>Food and Beverage (breaks only)</t>
  </si>
  <si>
    <t>Function Space Rental*</t>
  </si>
  <si>
    <t>Exchange rate:</t>
  </si>
  <si>
    <t>(opened March 2016)</t>
  </si>
  <si>
    <t>SuZhou Convention Center, SuZhou China</t>
  </si>
  <si>
    <t>Estimated number of attendees:</t>
  </si>
  <si>
    <t>IEEE 802 VENUE CHOICES FOR NOVEMBER 2018</t>
  </si>
  <si>
    <t>2018 November Update
Discussion/Decision on 2018 November Venue options (Shouzho vs Bangkok)
see "Agenda Item 6.02 tab"</t>
  </si>
  <si>
    <t>Colleagues,</t>
  </si>
  <si>
    <t>This is background for agenda item 8.04 on June 6th</t>
  </si>
  <si>
    <t>As I mentioned at the last plenary, IEEE-SA will send an introduction to the new ITU-T JCA IMT-2020 that simply summarizes the standards activities listed with the 5G Initiative:</t>
  </si>
  <si>
    <t xml:space="preserve">http://5g.ieee.org/standards </t>
  </si>
  <si>
    <t>In addition to that, do we want to organize an IEEE 802 liaison?  Or identify a representative to this JCA from IEEE 802 or the WGs?  Or simply encourage interested folks to monitor this coordination activity?</t>
  </si>
  <si>
    <t>Cheers,</t>
  </si>
  <si>
    <t>Glenn.</t>
  </si>
  <si>
    <t>From: Kurakova, Tatiana [mailto:tatiana.kurakova@itu.int]</t>
  </si>
  <si>
    <r>
      <t>Sent:</t>
    </r>
    <r>
      <rPr>
        <sz val="11"/>
        <color theme="1"/>
        <rFont val="Calibri"/>
        <family val="2"/>
        <scheme val="minor"/>
      </rPr>
      <t xml:space="preserve"> Tuesday, May 23, 2017 11:50 AM</t>
    </r>
  </si>
  <si>
    <t>To: t17sg13all@lists.itu.int</t>
  </si>
  <si>
    <r>
      <t>Subject:</t>
    </r>
    <r>
      <rPr>
        <sz val="11"/>
        <color theme="1"/>
        <rFont val="Calibri"/>
        <family val="2"/>
        <scheme val="minor"/>
      </rPr>
      <t xml:space="preserve"> [T13ALL] New JCA-IMT2020: subscription to the mailing list and invitation to the first meeting, 10 July</t>
    </r>
  </si>
  <si>
    <t>Dear All,</t>
  </si>
  <si>
    <t xml:space="preserve">A new Joint Coordination Activity on IMT-2020 (JCA-IMT2020) was created by the SG13 in February 2017 as part of implementation of WTSA-16 Resolution 92 “Enhancing the standardization activities in the ITU Telecommunication Standardization Sector related to non-radio aspects of international mobile telecommunications”. </t>
  </si>
  <si>
    <t xml:space="preserve">The scope of the JCA-IMT2020 is the coordination of the ITU-T IMT-2020 standardization work with a focus on non-radio aspects within ITU-T and the coordination of communication with standards development organizations, consortia and forums also working on IMT-2020 related standards. </t>
  </si>
  <si>
    <r>
      <t xml:space="preserve">On behalf of the JCA-IMT2020 chairman, Mr Scott Mansfield (Ericsson Canada) you are kindly </t>
    </r>
    <r>
      <rPr>
        <sz val="9"/>
        <color theme="1"/>
        <rFont val="Verdana"/>
        <family val="2"/>
      </rPr>
      <t>invited</t>
    </r>
    <r>
      <rPr>
        <sz val="9"/>
        <color rgb="FF3366FF"/>
        <rFont val="Verdana"/>
        <family val="2"/>
      </rPr>
      <t xml:space="preserve"> to follow the activities of the group that will have its inaugural meeting on 10 July, 11:00 – 13:00, alongside the co-located rapporteur group activities of SGs 11 and 13 in Geneva. Details are made available at the</t>
    </r>
    <r>
      <rPr>
        <sz val="11"/>
        <color theme="1"/>
        <rFont val="Calibri"/>
        <family val="2"/>
        <scheme val="minor"/>
      </rPr>
      <t xml:space="preserve"> JCA-IMT2020 homepage</t>
    </r>
    <r>
      <rPr>
        <sz val="9"/>
        <color rgb="FF3366FF"/>
        <rFont val="Verdana"/>
        <family val="2"/>
      </rPr>
      <t xml:space="preserve">. Agenda for the first meeting may be found in the Annex 2 of </t>
    </r>
    <r>
      <rPr>
        <sz val="9"/>
        <color theme="1"/>
        <rFont val="Verdana"/>
        <family val="2"/>
      </rPr>
      <t>the Circular 25</t>
    </r>
    <r>
      <rPr>
        <sz val="9"/>
        <color rgb="FF3366FF"/>
        <rFont val="Verdana"/>
        <family val="2"/>
      </rPr>
      <t>.</t>
    </r>
  </si>
  <si>
    <r>
      <t xml:space="preserve">If interested, please subscribe to the JCA-IMT2020 mailing list </t>
    </r>
    <r>
      <rPr>
        <sz val="9"/>
        <color rgb="FF0066FF"/>
        <rFont val="Verdana"/>
        <family val="2"/>
      </rPr>
      <t>(</t>
    </r>
    <r>
      <rPr>
        <sz val="9"/>
        <color theme="1"/>
        <rFont val="Verdana"/>
        <family val="2"/>
      </rPr>
      <t>jcaimt2020@lists.itu.int</t>
    </r>
    <r>
      <rPr>
        <sz val="9"/>
        <color rgb="FF0066FF"/>
        <rFont val="Verdana"/>
        <family val="2"/>
      </rPr>
      <t xml:space="preserve">) that is available for subscription at our </t>
    </r>
    <r>
      <rPr>
        <sz val="9"/>
        <color theme="1"/>
        <rFont val="Verdana"/>
        <family val="2"/>
      </rPr>
      <t>Services and Subscription webpage</t>
    </r>
    <r>
      <rPr>
        <sz val="9"/>
        <color rgb="FF0066FF"/>
        <rFont val="Verdana"/>
        <family val="2"/>
      </rPr>
      <t xml:space="preserve">. Mailing list can be found under </t>
    </r>
    <r>
      <rPr>
        <b/>
        <sz val="9"/>
        <color rgb="FF0066FF"/>
        <rFont val="Verdana"/>
        <family val="2"/>
      </rPr>
      <t>ITU-T -&gt; Other Groups -&gt; JCA -&gt; IMT2020.</t>
    </r>
  </si>
  <si>
    <t>Thank you.</t>
  </si>
  <si>
    <t>Best regards,</t>
  </si>
  <si>
    <t>Tatiana</t>
  </si>
  <si>
    <t>--</t>
  </si>
  <si>
    <t>Tatiana KURAKOVA</t>
  </si>
  <si>
    <t>Counsellor, ITU-T Study Group 13</t>
  </si>
  <si>
    <t>International Telecommunication Union</t>
  </si>
  <si>
    <t>Tel : +41 22 730 51 26 | Mobile : +41 79 249 48 34</t>
  </si>
  <si>
    <t>E-mail for JCA-IMT2020: tsbjcaimt2020@itu.int</t>
  </si>
  <si>
    <t>On Thu, May 25, 2017 at 10:09 AM, Glenn Parsons &lt;glenn.parsons@ericsson.com&gt; wrote:</t>
  </si>
  <si>
    <t>IEEE 802 PLENARY SESSION - MARCH 2019 - FINAL VENUE OPTIONS</t>
  </si>
  <si>
    <t>OPTION #1:</t>
  </si>
  <si>
    <t>Meeting Dates:</t>
  </si>
  <si>
    <t>March 10-15, 2019</t>
  </si>
  <si>
    <t>625-675</t>
  </si>
  <si>
    <t>Destination/Venue(s):</t>
  </si>
  <si>
    <t>Vancouver, BC, Canada</t>
  </si>
  <si>
    <t>Hyatt Regency Vancouver and Fairmont Hotel Vancouver</t>
  </si>
  <si>
    <t>Exchange Rate:</t>
  </si>
  <si>
    <t>(As of May 23, 2017)</t>
  </si>
  <si>
    <t>Meeting Items:</t>
  </si>
  <si>
    <t xml:space="preserve"> CAD$</t>
  </si>
  <si>
    <t>Meeting Space Rental</t>
  </si>
  <si>
    <t>(complimentary based on Guest Room pickup)</t>
  </si>
  <si>
    <t>(both hotels)</t>
  </si>
  <si>
    <t>Food and Beverage Estimate</t>
  </si>
  <si>
    <t>(includes++grats and tax, both hotels) - includes Social</t>
  </si>
  <si>
    <t>Hotel Network (infrastructure)</t>
  </si>
  <si>
    <t>(HRV only, not $$ at FHV)</t>
  </si>
  <si>
    <t>Audio Visual Equipment &amp; Services</t>
  </si>
  <si>
    <t>(LCDs not included)</t>
  </si>
  <si>
    <t>Estimated Total:</t>
  </si>
  <si>
    <t>(Includes Social)</t>
  </si>
  <si>
    <t>Guest Room Rates:</t>
  </si>
  <si>
    <t>Hyatt Regency Vancouver*</t>
  </si>
  <si>
    <t>Fairmont Hotel Vancouver*</t>
  </si>
  <si>
    <t>* Includes internet in guest room.</t>
  </si>
  <si>
    <t>** Does not include applicable taxes</t>
  </si>
  <si>
    <t>Meeting Planner Comments:</t>
  </si>
  <si>
    <t>Easy accessible location</t>
  </si>
  <si>
    <t>YVR - Airport daily non-stops Intl from Europe &amp; Asia</t>
  </si>
  <si>
    <t>Hotels are situated in downtown Vancouver</t>
  </si>
  <si>
    <t>All meeting space and guest rooms are in 2 hotels (great past experience/history with both FHV &amp; HRV)</t>
  </si>
  <si>
    <t>Excellent meeting space at both hotels.</t>
  </si>
  <si>
    <t>All kinds of restaurants and entertainment located near by</t>
  </si>
  <si>
    <t>Convenient Train Service to downtown Vancouver -
2 to 5 minute to hotels, travel time approx. 20-30 minutes each way/$5US one way</t>
  </si>
  <si>
    <t>OPTION #2:</t>
  </si>
  <si>
    <t>Denver, CO. USA</t>
  </si>
  <si>
    <t>Hyatt Regency Denver at Colorado Convention Center</t>
  </si>
  <si>
    <t>(*does not include Social)</t>
  </si>
  <si>
    <t>Hyatt Regency Denver*</t>
  </si>
  <si>
    <t>$42/nt higher than Vancouver</t>
  </si>
  <si>
    <t>Excellent location/central USA</t>
  </si>
  <si>
    <t>DEN - Airport daily non-stops Intl &amp; Domestic</t>
  </si>
  <si>
    <t>Hotel is situated in downtown Denver</t>
  </si>
  <si>
    <t>All meeting space and guest rooms in 1 hotel</t>
  </si>
  <si>
    <t>Excellent meeting space - 35 meeting rooms</t>
  </si>
  <si>
    <t>Over 300 restaurants and entertainment located near by</t>
  </si>
  <si>
    <t>New Train Service to downtown Denver Union Station -
1 block from the hotel, travel time approx. 40 minutes each way/$9US one way</t>
  </si>
  <si>
    <t>with $25K social for comparison</t>
  </si>
  <si>
    <t>Law</t>
  </si>
  <si>
    <t>IEEE 802.3 Motion to submit Standards to ISO/IEC JTC1/SC6 - 
 Motion:
 Submit the following standards to ISO/IEC JTC1/SC6 for adoption under the PSDO agreement:
  IEEE Std 802.3bu-2016 Power over Data Lines (PoDL) of Single Balanced Twisted-Pair Ethernet
  IEEE Std 802.3bv-2017 1000 Mb/s Operation Over Plastic Optical Fiber
            In the IEEE 802.3 Working Group (y/n/a): 73, 0 ,0
 Move: David Law
Second: John D'Ambrosia</t>
  </si>
  <si>
    <t xml:space="preserve"> IEEE 802.3 Motion to submit drafts to ISO/IEC JTC1/SC6 -
 Motion:
 Submit the following drafts to ISO/IEC JTC1/SC6 for information under the PSDO agreement:
  IEEE P802.3cb 2.5 Gb/s and 5 Gb/s Backplane
  IEEE P802.3cc 25 Gb/s Ethernet over Single-Mode Fiber
                 In the IEEE 802.3 Working Group (y/n/a): 67, 0, 0
Move: David Law
Second: John D'Ambrosia</t>
  </si>
  <si>
    <t>Gilb</t>
  </si>
  <si>
    <t>Participation Slide Update - 
Move to update the participation slide as follows:
Change:
'All participation in IEEE 802 Working Group meetings is on an ...'
to be:
'Participation in any IEEE 802 meeting (Sponsor, Sponsor Subgroup, Working Group, Working Group Subgroup, etc.) is on an ...'
Moved: James Gilb
Seconded: Jon Rosdahl</t>
  </si>
  <si>
    <t>IEEE 802.3 Motion to send Liaison to ISO/IEC JTC1/SC6 -
 Approve the IEEE 802.3 liaison letter to ISO/IEC JTC1 SC6 at https://mentor.ieee.org/802-ec/dcn/17/ec-17-0084-00-00EC-ieee-std-802-3bn-2016-fdis-pre-ballot-comment-responses.pdf as the responses to the IEEE Std 802.3bn-2016 FDIS pre-ballot China NB comments, granting the IEEE 802.3 Chair (or his delegate) editorial license
              In the IEEE 802.3 Working Group (y/n/a): 67, 0, 0
Move: David Law
Second: John D'Ambrosia</t>
  </si>
  <si>
    <t>Paul Nikolich</t>
  </si>
  <si>
    <t>Venue Topics</t>
  </si>
  <si>
    <t>Establishment of IEEE 802.3 liaison with NFPA NEC Correlating Committee –
Approve establishment of a liaison between IEEE 802.3 and the NFPA National Electrical Code (NEC) Correlating Committee, appointment of George Zimmerman and Chad Jones as the Liaison Officers, and the IEEE 802.3 liaison letter to the NFPA NEC Correlating Committee at https://mentor.ieee.org/802-ec/dcn/17/ec-17-0085-00-00EC-ieee-802-3-liaison-nfpa-nec-correlating-committee.pdf, granting the IEEE 802.3 Chair (or his delegate) editorial license
                In the IEEE 802.3 Working Group (y/n/a): 62, 0, 0
 Move: David Law
Second: John D'Ambrosia</t>
  </si>
  <si>
    <t>Problem Statement:</t>
  </si>
  <si>
    <t>Proposed Plan:</t>
  </si>
  <si>
    <t>Benefits:</t>
  </si>
  <si>
    <t>Reduce the cancelations for participants not being able to get a VISA in time.
Cover the costs that occur for providing the letters.</t>
  </si>
  <si>
    <t>Obtaining a VISA for participants has become more time consuming and the rules of what may be submitted are more strict.
Some Consulates are no longer accepting PDF files for the invitation letter, and require an original hard copy with ink prior to processing VISA Request.
Heretofore, we have required that the meeting fee for the Session in question be paid prior to providing an Inviation letter which helped us only provide letters for actual participants.</t>
  </si>
  <si>
    <t xml:space="preserve">Going forward, I would like to provide a means to request a required VISA invitation letter prior to registration being open.  (not to exceed the prior Session).
A fee  commiserate with  the costs of obtaining the original letter and shipping be assessed to the requestor. ( this may be an average of the expected costs, or a specific case basis cost. TBD).
Some method to validate that request is legitimate - For long standing participants easy, for new participants, do we want to have another participant "vouch" for the request? TBD.
</t>
  </si>
  <si>
    <t>Update to IEEE-SA SASB for their June 2017 meeting regarding the 802.11ax remedial action:
Motion: Approve 802 Chair letter to SASB providing an update to observations on the operation of 802.11ax post dominance remedy.  802 EC-17/86r1: &lt; https://mentor.ieee.org/802-ec/dcn/17/ec-17-0086-01-00EC-chair-letter-to-sasb-providing-802-11ax-update.pdf.&gt;
Moved: Adrian Stephens
2nd: James Gilb</t>
  </si>
  <si>
    <t>Information Item: MEF Forum and ITU-T SG15 Liaison:
The 802.1 WG approvee the liaison letter to MEF Forum and ITU-T SG15:
http://www.ieee802.org/1/files/public/docs2017/liaison-response-CFM-YANG-0517-v01.pdf
Result in WG: 34-0-1</t>
  </si>
  <si>
    <t>II/DT
/MI</t>
  </si>
  <si>
    <t>Rosdahl
Parsons</t>
  </si>
  <si>
    <t xml:space="preserve">Update on the fellowship program 
Doc: EC-17/88r0: 
https://mentor.ieee.org/802-ec/dcn/17/ec-17-0088-00-INTL-fellowship-program-for-july-2017.pptx
 </t>
  </si>
  <si>
    <t>Regrets:</t>
  </si>
  <si>
    <t>REGISTRATION COUNT (JUNE 6)</t>
  </si>
  <si>
    <t>502 REGISTERED ATTENDEES</t>
  </si>
  <si>
    <t>5 CANCELLATION REQUESTS</t>
  </si>
  <si>
    <t>VISA LETTER COUNT (JUNE 6)</t>
  </si>
  <si>
    <t>55 ON OR BEFORE EARLY DEADLINE OF MAY 19</t>
  </si>
  <si>
    <t>44 CHINA* (HARD COPY REQUIRED, MAILED FROM ESTREL)</t>
  </si>
  <si>
    <t>6 INDIA</t>
  </si>
  <si>
    <t>2 IRAN</t>
  </si>
  <si>
    <t>2 TAIWAN</t>
  </si>
  <si>
    <t>14 VARIOUS</t>
  </si>
  <si>
    <t>VISA LETTER COUNT (MARCH 2017)</t>
  </si>
  <si>
    <t>55 ON OR BEFORE EARLY DEADLINE</t>
  </si>
  <si>
    <t>SOCIAL TICKET COUNT (JUNE 6)</t>
  </si>
  <si>
    <t>466 ATTENDEE</t>
  </si>
  <si>
    <t>29 GUESTS</t>
  </si>
  <si>
    <t>5 INFANT</t>
  </si>
  <si>
    <t>Planning on availability of 600 tickets total - no wait list required at this time.</t>
  </si>
  <si>
    <t>PICK UP REPORT (JUNE 2)</t>
  </si>
  <si>
    <t>PEAK NIGHT(S) - Tuesday July 11th @ 460 and Wednesday July 12th @ 461</t>
  </si>
  <si>
    <t>BLOCK REMAINS OPEN TO ONLINE BOOKING</t>
  </si>
  <si>
    <t>PEAK PICK UP = 92% of Registration</t>
  </si>
  <si>
    <t>IEEE 02.06.2017</t>
  </si>
  <si>
    <t>Allotment</t>
  </si>
  <si>
    <t>Picked-Up</t>
  </si>
  <si>
    <t>Difference</t>
  </si>
  <si>
    <t>Available for further bookings</t>
  </si>
  <si>
    <t>July 04th, 2017</t>
  </si>
  <si>
    <t>July 05th, 2017</t>
  </si>
  <si>
    <t>July 06th, 2017</t>
  </si>
  <si>
    <t>July 07th, 2017</t>
  </si>
  <si>
    <t>July 08th, 2017</t>
  </si>
  <si>
    <t>July 09th, 2017</t>
  </si>
  <si>
    <t>July 10th, 2017</t>
  </si>
  <si>
    <t>July 11th, 2017</t>
  </si>
  <si>
    <t>July 12th, 2017</t>
  </si>
  <si>
    <t>July 13th, 2017</t>
  </si>
  <si>
    <t>July 14th, 2017</t>
  </si>
  <si>
    <t>July 15th, 2017</t>
  </si>
  <si>
    <t>Berlin Registration Status:</t>
  </si>
  <si>
    <t>R6</t>
  </si>
  <si>
    <t>Approved AGENDA  -  IEEE 802 LMSC EXECUTIVE COMMITTEE INTERIM TELECON</t>
  </si>
  <si>
    <t>Rich Kennedy (first 30 mins)
Jay Holcomb - Vice Chair</t>
  </si>
  <si>
    <t>Oliver Holland - Vice Chair</t>
  </si>
  <si>
    <t>Dorothy Stanley (HPE)</t>
  </si>
  <si>
    <t>Kat Bennett (IEEE)</t>
  </si>
  <si>
    <t>Ben Rolfe (BCA)</t>
  </si>
  <si>
    <t>802.16 RevCom Request:
Motion: To forward to RevCom the IEEE Std 802.16 three year, three amendment rule extension request:  doc 16-17/22r2 &lt;https://mentor.ieee.org/802.16/dcn/17/16-17-0022-02.pptx&gt;
Moved: Roger Marks  2nd: Glenn Parsons</t>
  </si>
  <si>
    <t>2017 July EC Tutorial Satus:
The following Tutorials approved/submitted by the May 26th Deadline.:
1. Slot #1: (6:00-7:20pm) - 802.3 - Practical PoE
2. Slot #2: (7:30-8:50pm) - 802.15/.11  An Overview on High-Speed Optical Wireless/Light Communications
3. Slot #3: (9:00-10:30pm) - Not assigned.
Motion: Waive the 45 day deadline and request EC approval to conduct the 
Automotive tutorial for July (per https://mentor.ieee.org/802-ec/dcn/17/ec-17-0089-01-00EC-automotive-tutorial.doc)
Moved:  Glenn Parsons
Second:  Pat Thaler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</si>
</sst>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 &quot;General"/>
    <numFmt numFmtId="165" formatCode="hh&quot;:&quot;mm&quot; &quot;AM/PM&quot; &quot;"/>
    <numFmt numFmtId="166" formatCode="[$-409]d\-mmm;@"/>
    <numFmt numFmtId="167" formatCode="&quot;$&quot;#,##0.00"/>
    <numFmt numFmtId="168" formatCode="&quot;$&quot;#,##0"/>
    <numFmt numFmtId="169" formatCode="&quot;$&quot;#,##0;[Red]\-&quot;$&quot;#,##0"/>
  </numFmts>
  <fonts count="44" x14ac:knownFonts="1">
    <font>
      <sz val="11"/>
      <color theme="1"/>
      <name val="Calibri"/>
      <family val="2"/>
      <scheme val="minor"/>
    </font>
    <font>
      <b/>
      <sz val="11"/>
      <color theme="1"/>
      <name val="Calibri"/>
      <family val="2"/>
      <scheme val="minor"/>
    </font>
    <font>
      <sz val="12"/>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u/>
      <sz val="11"/>
      <color theme="10"/>
      <name val="Calibri"/>
      <family val="2"/>
      <scheme val="minor"/>
    </font>
    <font>
      <b/>
      <sz val="16"/>
      <color theme="1"/>
      <name val="Calibri"/>
      <family val="2"/>
      <scheme val="minor"/>
    </font>
    <font>
      <b/>
      <sz val="24"/>
      <color theme="1"/>
      <name val="Calibri"/>
      <family val="2"/>
      <scheme val="minor"/>
    </font>
    <font>
      <sz val="9"/>
      <color rgb="FF3366FF"/>
      <name val="Verdana"/>
      <family val="2"/>
    </font>
    <font>
      <sz val="9"/>
      <color theme="1"/>
      <name val="Verdana"/>
      <family val="2"/>
    </font>
    <font>
      <sz val="9"/>
      <color rgb="FF0066FF"/>
      <name val="Verdana"/>
      <family val="2"/>
    </font>
    <font>
      <b/>
      <sz val="9"/>
      <color rgb="FF0066FF"/>
      <name val="Verdana"/>
      <family val="2"/>
    </font>
    <font>
      <b/>
      <sz val="10.5"/>
      <color rgb="FF3576AF"/>
      <name val="Calibri"/>
      <family val="2"/>
      <scheme val="minor"/>
    </font>
    <font>
      <i/>
      <sz val="10.5"/>
      <color rgb="FF3576AF"/>
      <name val="Calibri"/>
      <family val="2"/>
      <scheme val="minor"/>
    </font>
    <font>
      <sz val="10.5"/>
      <color rgb="FF3576AF"/>
      <name val="Calibri"/>
      <family val="2"/>
      <scheme val="minor"/>
    </font>
    <font>
      <sz val="11"/>
      <color rgb="FFFF0000"/>
      <name val="Calibri"/>
      <family val="2"/>
      <scheme val="minor"/>
    </font>
    <font>
      <b/>
      <sz val="12"/>
      <color theme="1"/>
      <name val="Calibri"/>
      <family val="2"/>
      <scheme val="minor"/>
    </font>
    <font>
      <b/>
      <u/>
      <sz val="16"/>
      <color theme="1"/>
      <name val="Calibri"/>
      <family val="2"/>
      <scheme val="minor"/>
    </font>
    <font>
      <b/>
      <sz val="11"/>
      <color rgb="FFFF0000"/>
      <name val="Calibri"/>
      <family val="2"/>
      <scheme val="minor"/>
    </font>
    <font>
      <b/>
      <u/>
      <sz val="16"/>
      <color rgb="FFFF0000"/>
      <name val="Calibri"/>
      <family val="2"/>
      <scheme val="minor"/>
    </font>
    <font>
      <sz val="16"/>
      <color theme="1"/>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1"/>
      <name val="Times New Roman"/>
      <family val="1"/>
    </font>
    <font>
      <sz val="10"/>
      <color theme="0"/>
      <name val="Times New Roman"/>
      <family val="1"/>
    </font>
    <font>
      <sz val="10"/>
      <color theme="0"/>
      <name val="Calibri"/>
      <family val="2"/>
      <scheme val="minor"/>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
      <b/>
      <u/>
      <sz val="11"/>
      <color theme="1"/>
      <name val="Calibri"/>
      <family val="2"/>
      <scheme val="minor"/>
    </font>
    <font>
      <b/>
      <sz val="11"/>
      <color rgb="FF000000"/>
      <name val="Calibri"/>
      <family val="2"/>
      <scheme val="minor"/>
    </font>
    <font>
      <sz val="11"/>
      <color rgb="FF000000"/>
      <name val="Calibri"/>
      <family val="2"/>
      <scheme val="minor"/>
    </font>
  </fonts>
  <fills count="1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D9D9D9"/>
        <bgColor indexed="64"/>
      </patternFill>
    </fill>
    <fill>
      <patternFill patternType="solid">
        <fgColor rgb="FF92D050"/>
        <bgColor indexed="64"/>
      </patternFill>
    </fill>
    <fill>
      <patternFill patternType="solid">
        <fgColor rgb="FFE6B8B7"/>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style="thin">
        <color auto="1"/>
      </top>
      <bottom style="thin">
        <color indexed="64"/>
      </bottom>
      <diagonal/>
    </border>
    <border>
      <left/>
      <right/>
      <top style="medium">
        <color rgb="FFE1E1E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209">
    <xf numFmtId="0" fontId="0" fillId="0" borderId="0" xfId="0"/>
    <xf numFmtId="0" fontId="3" fillId="0" borderId="8" xfId="0" applyFont="1" applyBorder="1" applyAlignment="1">
      <alignment horizontal="center" vertical="center"/>
    </xf>
    <xf numFmtId="0" fontId="3" fillId="0" borderId="9" xfId="0" applyFont="1" applyBorder="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xf numFmtId="0" fontId="3" fillId="0" borderId="12" xfId="0" applyFont="1" applyBorder="1" applyAlignment="1">
      <alignment horizontal="center" vertical="center"/>
    </xf>
    <xf numFmtId="0" fontId="4" fillId="0" borderId="13" xfId="0" applyFont="1" applyBorder="1"/>
    <xf numFmtId="0" fontId="0" fillId="0" borderId="0" xfId="0" applyAlignment="1">
      <alignment horizontal="center"/>
    </xf>
    <xf numFmtId="0" fontId="0" fillId="0" borderId="0" xfId="0" applyAlignment="1">
      <alignment vertical="top" wrapText="1"/>
    </xf>
    <xf numFmtId="164" fontId="6" fillId="0" borderId="1" xfId="0" applyNumberFormat="1" applyFont="1" applyFill="1" applyBorder="1" applyAlignment="1" applyProtection="1">
      <alignment horizontal="left" vertical="top" wrapText="1"/>
    </xf>
    <xf numFmtId="164" fontId="6" fillId="0" borderId="1" xfId="0" applyNumberFormat="1" applyFont="1" applyFill="1" applyBorder="1" applyAlignment="1" applyProtection="1">
      <alignment horizontal="right" vertical="center" wrapText="1"/>
    </xf>
    <xf numFmtId="0" fontId="7" fillId="0" borderId="0" xfId="0" applyFont="1"/>
    <xf numFmtId="0" fontId="8" fillId="0" borderId="0" xfId="0" applyFont="1" applyFill="1" applyAlignment="1">
      <alignment vertical="top" wrapText="1"/>
    </xf>
    <xf numFmtId="0" fontId="5" fillId="0" borderId="20" xfId="0" applyFont="1" applyBorder="1" applyAlignment="1">
      <alignment horizontal="center" vertic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0" fillId="0" borderId="0" xfId="0" applyAlignment="1">
      <alignment horizontal="right"/>
    </xf>
    <xf numFmtId="0" fontId="3" fillId="0" borderId="17" xfId="0" applyFont="1" applyBorder="1" applyAlignment="1">
      <alignment horizontal="center"/>
    </xf>
    <xf numFmtId="0" fontId="3" fillId="0" borderId="25" xfId="0" applyFont="1" applyBorder="1" applyAlignment="1">
      <alignment horizontal="center"/>
    </xf>
    <xf numFmtId="0" fontId="4" fillId="0" borderId="26" xfId="0" applyFont="1" applyBorder="1" applyAlignment="1">
      <alignment horizontal="center"/>
    </xf>
    <xf numFmtId="0" fontId="3" fillId="0" borderId="18" xfId="0" applyFont="1" applyBorder="1" applyAlignment="1">
      <alignment horizontal="center"/>
    </xf>
    <xf numFmtId="0" fontId="3" fillId="0" borderId="27" xfId="0" applyFont="1" applyBorder="1" applyAlignment="1">
      <alignment horizontal="center"/>
    </xf>
    <xf numFmtId="0" fontId="4" fillId="0" borderId="16" xfId="0" applyFont="1" applyBorder="1" applyAlignment="1">
      <alignment horizontal="center"/>
    </xf>
    <xf numFmtId="0" fontId="0" fillId="0" borderId="28" xfId="0" applyBorder="1" applyAlignment="1">
      <alignment horizontal="center" vertical="center"/>
    </xf>
    <xf numFmtId="0" fontId="3" fillId="0" borderId="21" xfId="0" applyFont="1" applyBorder="1" applyAlignment="1">
      <alignment horizontal="center"/>
    </xf>
    <xf numFmtId="0" fontId="3" fillId="0" borderId="28" xfId="0" applyFont="1" applyBorder="1" applyAlignment="1">
      <alignment horizontal="center"/>
    </xf>
    <xf numFmtId="0" fontId="0" fillId="0" borderId="28" xfId="0" applyBorder="1" applyAlignment="1">
      <alignment horizontal="center"/>
    </xf>
    <xf numFmtId="0" fontId="4" fillId="0" borderId="9" xfId="0" applyFont="1" applyBorder="1" applyAlignment="1">
      <alignment horizontal="center"/>
    </xf>
    <xf numFmtId="0" fontId="3" fillId="0" borderId="28" xfId="0" applyFont="1" applyBorder="1" applyAlignment="1">
      <alignment horizontal="center" vertical="center" wrapText="1"/>
    </xf>
    <xf numFmtId="0" fontId="0" fillId="0" borderId="0" xfId="0" applyBorder="1" applyAlignment="1">
      <alignment horizontal="center"/>
    </xf>
    <xf numFmtId="167" fontId="0" fillId="0" borderId="0" xfId="0" applyNumberFormat="1"/>
    <xf numFmtId="168" fontId="1" fillId="0" borderId="2" xfId="0" applyNumberFormat="1" applyFont="1" applyBorder="1"/>
    <xf numFmtId="3" fontId="1" fillId="0" borderId="2" xfId="0" applyNumberFormat="1" applyFont="1" applyBorder="1"/>
    <xf numFmtId="0" fontId="1" fillId="6" borderId="2" xfId="0" applyFont="1" applyFill="1" applyBorder="1" applyAlignment="1">
      <alignment horizontal="right"/>
    </xf>
    <xf numFmtId="3" fontId="0" fillId="0" borderId="0" xfId="0" applyNumberFormat="1"/>
    <xf numFmtId="167" fontId="1" fillId="0" borderId="2" xfId="0" applyNumberFormat="1" applyFont="1" applyBorder="1"/>
    <xf numFmtId="0" fontId="1" fillId="7" borderId="2" xfId="0" applyFont="1" applyFill="1" applyBorder="1" applyAlignment="1">
      <alignment horizontal="right"/>
    </xf>
    <xf numFmtId="0" fontId="0" fillId="0" borderId="2" xfId="0" applyBorder="1" applyAlignment="1">
      <alignment horizontal="right"/>
    </xf>
    <xf numFmtId="167" fontId="0" fillId="0" borderId="2" xfId="0" applyNumberFormat="1" applyBorder="1"/>
    <xf numFmtId="3" fontId="0" fillId="0" borderId="2" xfId="0" applyNumberFormat="1" applyBorder="1"/>
    <xf numFmtId="0" fontId="0" fillId="8" borderId="2" xfId="0" applyFill="1" applyBorder="1" applyAlignment="1">
      <alignment horizontal="right"/>
    </xf>
    <xf numFmtId="0" fontId="0" fillId="0" borderId="0" xfId="0" applyAlignment="1">
      <alignment horizontal="center" vertical="center" wrapText="1"/>
    </xf>
    <xf numFmtId="167" fontId="1" fillId="6"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xf>
    <xf numFmtId="0" fontId="10" fillId="0" borderId="0" xfId="0" applyFont="1"/>
    <xf numFmtId="0" fontId="0" fillId="0" borderId="2" xfId="0" applyBorder="1" applyAlignment="1">
      <alignment horizontal="center"/>
    </xf>
    <xf numFmtId="0" fontId="0" fillId="0" borderId="2" xfId="0" applyBorder="1"/>
    <xf numFmtId="168" fontId="0" fillId="0" borderId="2" xfId="0" applyNumberFormat="1" applyBorder="1"/>
    <xf numFmtId="0" fontId="1" fillId="8" borderId="2" xfId="0" applyFont="1" applyFill="1" applyBorder="1" applyAlignment="1">
      <alignment horizontal="right"/>
    </xf>
    <xf numFmtId="0" fontId="1" fillId="6" borderId="2" xfId="0" applyFont="1" applyFill="1" applyBorder="1" applyAlignment="1">
      <alignment horizontal="center" vertical="center"/>
    </xf>
    <xf numFmtId="0" fontId="1" fillId="9" borderId="2" xfId="0" applyFont="1" applyFill="1" applyBorder="1" applyAlignment="1">
      <alignment horizontal="right"/>
    </xf>
    <xf numFmtId="0" fontId="1" fillId="0" borderId="0" xfId="0" applyFont="1"/>
    <xf numFmtId="3" fontId="0" fillId="0" borderId="2" xfId="0" applyNumberFormat="1" applyBorder="1" applyAlignment="1">
      <alignment wrapText="1"/>
    </xf>
    <xf numFmtId="0" fontId="11" fillId="0" borderId="0" xfId="0" applyFont="1"/>
    <xf numFmtId="0" fontId="16"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9" fillId="0" borderId="0" xfId="1" applyAlignment="1">
      <alignment vertical="center" wrapText="1"/>
    </xf>
    <xf numFmtId="0" fontId="9" fillId="0" borderId="0" xfId="1" applyAlignment="1">
      <alignment wrapText="1"/>
    </xf>
    <xf numFmtId="0" fontId="0" fillId="0" borderId="0" xfId="0" applyAlignment="1">
      <alignment wrapText="1"/>
    </xf>
    <xf numFmtId="0" fontId="0" fillId="0" borderId="30" xfId="0" applyBorder="1" applyAlignment="1">
      <alignment vertical="center" wrapText="1"/>
    </xf>
    <xf numFmtId="0" fontId="1" fillId="0" borderId="0" xfId="0" applyFont="1" applyAlignment="1">
      <alignment wrapText="1"/>
    </xf>
    <xf numFmtId="0" fontId="12" fillId="0" borderId="0" xfId="0" applyFont="1" applyAlignment="1">
      <alignment wrapText="1"/>
    </xf>
    <xf numFmtId="0" fontId="14" fillId="0" borderId="0" xfId="0" applyFont="1" applyAlignment="1">
      <alignment wrapText="1"/>
    </xf>
    <xf numFmtId="167" fontId="1" fillId="0" borderId="0" xfId="0" applyNumberFormat="1" applyFont="1"/>
    <xf numFmtId="0" fontId="1" fillId="10" borderId="2" xfId="0" applyFont="1" applyFill="1" applyBorder="1" applyAlignment="1">
      <alignment horizontal="center" vertical="center"/>
    </xf>
    <xf numFmtId="168" fontId="0" fillId="0" borderId="2" xfId="0" applyNumberFormat="1" applyBorder="1" applyAlignment="1">
      <alignment wrapText="1"/>
    </xf>
    <xf numFmtId="0" fontId="0" fillId="0" borderId="0" xfId="0" applyFill="1"/>
    <xf numFmtId="168" fontId="0" fillId="0" borderId="2" xfId="0" applyNumberFormat="1" applyBorder="1" applyAlignment="1">
      <alignment horizontal="right"/>
    </xf>
    <xf numFmtId="0" fontId="1" fillId="10" borderId="2" xfId="0" applyFont="1" applyFill="1" applyBorder="1" applyAlignment="1">
      <alignment horizontal="right"/>
    </xf>
    <xf numFmtId="0" fontId="1" fillId="0" borderId="0" xfId="0" applyFont="1" applyFill="1"/>
    <xf numFmtId="0" fontId="1" fillId="0" borderId="2" xfId="0" applyFont="1" applyFill="1" applyBorder="1" applyAlignment="1">
      <alignment horizontal="right"/>
    </xf>
    <xf numFmtId="3" fontId="1" fillId="0" borderId="2" xfId="0" applyNumberFormat="1" applyFont="1" applyFill="1" applyBorder="1"/>
    <xf numFmtId="168" fontId="1" fillId="0" borderId="2" xfId="0" applyNumberFormat="1" applyFont="1" applyFill="1" applyBorder="1"/>
    <xf numFmtId="169" fontId="0" fillId="0" borderId="2" xfId="0" applyNumberFormat="1" applyBorder="1"/>
    <xf numFmtId="0" fontId="21" fillId="0" borderId="0" xfId="0" applyFont="1"/>
    <xf numFmtId="168" fontId="0" fillId="0" borderId="2" xfId="0" applyNumberFormat="1" applyFill="1" applyBorder="1"/>
    <xf numFmtId="0" fontId="22" fillId="0" borderId="0" xfId="0" applyFont="1" applyFill="1"/>
    <xf numFmtId="0" fontId="22" fillId="0" borderId="0" xfId="0" applyFont="1"/>
    <xf numFmtId="0" fontId="19" fillId="0" borderId="0" xfId="0" applyFont="1" applyFill="1"/>
    <xf numFmtId="0" fontId="19" fillId="0" borderId="0" xfId="0" applyFont="1"/>
    <xf numFmtId="0" fontId="23" fillId="0" borderId="0" xfId="0" applyFont="1"/>
    <xf numFmtId="0" fontId="24" fillId="0" borderId="0" xfId="0" applyFont="1"/>
    <xf numFmtId="167" fontId="24" fillId="0" borderId="0" xfId="0" applyNumberFormat="1" applyFont="1"/>
    <xf numFmtId="167" fontId="10" fillId="0" borderId="0" xfId="0" applyNumberFormat="1" applyFont="1"/>
    <xf numFmtId="0" fontId="10" fillId="0" borderId="0" xfId="0" applyFont="1" applyAlignment="1">
      <alignment vertical="center"/>
    </xf>
    <xf numFmtId="0" fontId="10" fillId="0" borderId="0" xfId="0" applyFont="1" applyAlignment="1">
      <alignment horizontal="right"/>
    </xf>
    <xf numFmtId="0" fontId="0" fillId="0" borderId="0" xfId="0" applyAlignment="1">
      <alignment vertical="top"/>
    </xf>
    <xf numFmtId="0" fontId="20" fillId="6" borderId="2" xfId="0" applyFont="1" applyFill="1" applyBorder="1" applyAlignment="1">
      <alignment vertical="top" wrapText="1"/>
    </xf>
    <xf numFmtId="3" fontId="20" fillId="0" borderId="0" xfId="0" applyNumberFormat="1" applyFont="1" applyBorder="1" applyAlignment="1">
      <alignment vertical="top" wrapText="1"/>
    </xf>
    <xf numFmtId="168" fontId="20" fillId="0" borderId="0" xfId="0" applyNumberFormat="1" applyFont="1" applyBorder="1" applyAlignment="1">
      <alignment vertical="top" wrapText="1"/>
    </xf>
    <xf numFmtId="0" fontId="2" fillId="0" borderId="0" xfId="0" applyFont="1" applyAlignment="1">
      <alignment horizontal="left" vertical="top" wrapText="1" indent="1"/>
    </xf>
    <xf numFmtId="167" fontId="2" fillId="0" borderId="0" xfId="0" applyNumberFormat="1" applyFont="1" applyAlignment="1">
      <alignment horizontal="left" vertical="top" wrapText="1" indent="1"/>
    </xf>
    <xf numFmtId="168" fontId="1" fillId="0" borderId="0" xfId="0" applyNumberFormat="1" applyFont="1"/>
    <xf numFmtId="0" fontId="0" fillId="0" borderId="0" xfId="0" applyAlignment="1">
      <alignment horizontal="center" vertical="center"/>
    </xf>
    <xf numFmtId="0" fontId="0" fillId="0" borderId="25" xfId="0" applyBorder="1" applyAlignment="1">
      <alignment horizontal="center"/>
    </xf>
    <xf numFmtId="0" fontId="0" fillId="0" borderId="27" xfId="0" applyBorder="1" applyAlignment="1">
      <alignment horizontal="center"/>
    </xf>
    <xf numFmtId="1" fontId="8" fillId="0" borderId="25" xfId="0" applyNumberFormat="1" applyFont="1" applyFill="1" applyBorder="1" applyAlignment="1">
      <alignment vertical="top" wrapText="1"/>
    </xf>
    <xf numFmtId="0" fontId="8" fillId="0" borderId="27" xfId="0" applyFont="1" applyFill="1" applyBorder="1" applyAlignment="1">
      <alignment vertical="top" wrapText="1"/>
    </xf>
    <xf numFmtId="164" fontId="25" fillId="0" borderId="1" xfId="0" applyNumberFormat="1" applyFont="1" applyFill="1" applyBorder="1" applyAlignment="1" applyProtection="1">
      <alignment horizontal="center" vertical="top" wrapText="1"/>
    </xf>
    <xf numFmtId="164" fontId="27" fillId="0" borderId="1" xfId="0" applyNumberFormat="1" applyFont="1" applyFill="1" applyBorder="1" applyAlignment="1" applyProtection="1">
      <alignment vertical="top" wrapText="1"/>
    </xf>
    <xf numFmtId="164" fontId="26" fillId="0" borderId="1" xfId="0" applyNumberFormat="1" applyFont="1" applyFill="1" applyBorder="1" applyAlignment="1" applyProtection="1">
      <alignment horizontal="center" vertical="top" wrapText="1"/>
    </xf>
    <xf numFmtId="164" fontId="28" fillId="0" borderId="1" xfId="0" applyNumberFormat="1" applyFont="1" applyFill="1" applyBorder="1" applyAlignment="1" applyProtection="1">
      <alignment horizontal="left" vertical="top" wrapText="1"/>
    </xf>
    <xf numFmtId="1" fontId="26" fillId="0" borderId="1" xfId="0" applyNumberFormat="1" applyFont="1" applyFill="1" applyBorder="1" applyAlignment="1" applyProtection="1">
      <alignment horizontal="center" vertical="top" wrapText="1"/>
    </xf>
    <xf numFmtId="0" fontId="8" fillId="0" borderId="0" xfId="0" applyFont="1" applyAlignment="1">
      <alignment horizontal="left" vertical="top" wrapText="1" indent="2"/>
    </xf>
    <xf numFmtId="0" fontId="8" fillId="0" borderId="0" xfId="0" applyFont="1" applyAlignment="1">
      <alignment vertical="top" wrapText="1"/>
    </xf>
    <xf numFmtId="166" fontId="27" fillId="5" borderId="1" xfId="0" applyNumberFormat="1" applyFont="1" applyFill="1" applyBorder="1" applyAlignment="1" applyProtection="1">
      <alignment horizontal="left" vertical="center" wrapText="1"/>
    </xf>
    <xf numFmtId="164" fontId="26" fillId="0" borderId="1" xfId="0" applyNumberFormat="1" applyFont="1" applyFill="1" applyBorder="1" applyAlignment="1" applyProtection="1">
      <alignment vertical="top" wrapText="1"/>
    </xf>
    <xf numFmtId="164" fontId="27" fillId="0" borderId="1" xfId="0" applyNumberFormat="1" applyFont="1" applyFill="1" applyBorder="1" applyAlignment="1" applyProtection="1">
      <alignment horizontal="left" vertical="top" wrapText="1"/>
    </xf>
    <xf numFmtId="164" fontId="26" fillId="2" borderId="1" xfId="0" applyNumberFormat="1" applyFont="1" applyFill="1" applyBorder="1" applyAlignment="1" applyProtection="1">
      <alignment horizontal="left" vertical="top" wrapText="1"/>
    </xf>
    <xf numFmtId="164" fontId="27" fillId="2" borderId="1" xfId="0" applyNumberFormat="1" applyFont="1" applyFill="1" applyBorder="1" applyAlignment="1" applyProtection="1">
      <alignment vertical="top" wrapText="1"/>
    </xf>
    <xf numFmtId="164" fontId="28" fillId="2" borderId="1" xfId="0" applyNumberFormat="1" applyFont="1" applyFill="1" applyBorder="1" applyAlignment="1" applyProtection="1">
      <alignment horizontal="left" vertical="top" wrapText="1"/>
    </xf>
    <xf numFmtId="1" fontId="29" fillId="2" borderId="1" xfId="0" applyNumberFormat="1" applyFont="1" applyFill="1" applyBorder="1" applyAlignment="1" applyProtection="1">
      <alignment horizontal="center" vertical="top" wrapText="1"/>
    </xf>
    <xf numFmtId="164" fontId="26" fillId="3" borderId="3" xfId="0" applyNumberFormat="1" applyFont="1" applyFill="1" applyBorder="1" applyAlignment="1" applyProtection="1">
      <alignment vertical="top" wrapText="1"/>
    </xf>
    <xf numFmtId="164" fontId="27" fillId="3" borderId="3" xfId="0" applyNumberFormat="1" applyFont="1" applyFill="1" applyBorder="1" applyAlignment="1" applyProtection="1">
      <alignment horizontal="left" vertical="top" wrapText="1"/>
    </xf>
    <xf numFmtId="164" fontId="28" fillId="3" borderId="3" xfId="0" applyNumberFormat="1" applyFont="1" applyFill="1" applyBorder="1" applyAlignment="1" applyProtection="1">
      <alignment horizontal="left" vertical="top" wrapText="1"/>
    </xf>
    <xf numFmtId="1" fontId="26" fillId="3" borderId="3" xfId="0" applyNumberFormat="1" applyFont="1" applyFill="1" applyBorder="1" applyAlignment="1" applyProtection="1">
      <alignment horizontal="center" vertical="top" wrapText="1"/>
    </xf>
    <xf numFmtId="164" fontId="26" fillId="0" borderId="2" xfId="0" applyNumberFormat="1" applyFont="1" applyFill="1" applyBorder="1" applyAlignment="1" applyProtection="1">
      <alignment vertical="top" wrapText="1"/>
    </xf>
    <xf numFmtId="164" fontId="27" fillId="0" borderId="2" xfId="0" applyNumberFormat="1" applyFont="1" applyFill="1" applyBorder="1" applyAlignment="1" applyProtection="1">
      <alignment horizontal="left" vertical="top" wrapText="1"/>
    </xf>
    <xf numFmtId="164" fontId="28" fillId="0" borderId="2" xfId="0" applyNumberFormat="1" applyFont="1" applyFill="1" applyBorder="1" applyAlignment="1" applyProtection="1">
      <alignment horizontal="left" vertical="top" wrapText="1"/>
    </xf>
    <xf numFmtId="1" fontId="26" fillId="0" borderId="2" xfId="0" applyNumberFormat="1" applyFont="1" applyFill="1" applyBorder="1" applyAlignment="1" applyProtection="1">
      <alignment horizontal="center" vertical="top" wrapText="1"/>
    </xf>
    <xf numFmtId="2" fontId="30" fillId="0" borderId="2" xfId="0" applyNumberFormat="1" applyFont="1" applyFill="1" applyBorder="1" applyAlignment="1" applyProtection="1">
      <alignment horizontal="left" vertical="top" wrapText="1"/>
    </xf>
    <xf numFmtId="2" fontId="31" fillId="0" borderId="2" xfId="0" applyNumberFormat="1" applyFont="1" applyFill="1" applyBorder="1" applyAlignment="1" applyProtection="1">
      <alignment horizontal="left" vertical="top" wrapText="1"/>
    </xf>
    <xf numFmtId="1" fontId="30" fillId="0" borderId="2" xfId="0" applyNumberFormat="1" applyFont="1" applyFill="1" applyBorder="1" applyAlignment="1" applyProtection="1">
      <alignment horizontal="center" vertical="top" wrapText="1"/>
    </xf>
    <xf numFmtId="2" fontId="30" fillId="0" borderId="2" xfId="0" applyNumberFormat="1" applyFont="1" applyFill="1" applyBorder="1" applyAlignment="1" applyProtection="1">
      <alignment horizontal="left" vertical="center" wrapText="1" indent="1"/>
    </xf>
    <xf numFmtId="1" fontId="30" fillId="4" borderId="2" xfId="0" applyNumberFormat="1" applyFont="1" applyFill="1" applyBorder="1" applyAlignment="1" applyProtection="1">
      <alignment horizontal="center" vertical="top" wrapText="1"/>
    </xf>
    <xf numFmtId="2" fontId="30" fillId="0" borderId="2" xfId="0" applyNumberFormat="1" applyFont="1" applyFill="1" applyBorder="1" applyAlignment="1" applyProtection="1">
      <alignment horizontal="left" vertical="center" wrapText="1"/>
    </xf>
    <xf numFmtId="0" fontId="8" fillId="4" borderId="0" xfId="0" applyFont="1" applyFill="1" applyAlignment="1">
      <alignment horizontal="left" vertical="top" wrapText="1" indent="2"/>
    </xf>
    <xf numFmtId="0" fontId="8" fillId="4" borderId="0" xfId="0" applyFont="1" applyFill="1" applyAlignment="1">
      <alignment vertical="top" wrapText="1"/>
    </xf>
    <xf numFmtId="2" fontId="30" fillId="0" borderId="2" xfId="0" applyNumberFormat="1" applyFont="1" applyFill="1" applyBorder="1" applyAlignment="1" applyProtection="1">
      <alignment horizontal="left" vertical="top" wrapText="1" indent="2"/>
    </xf>
    <xf numFmtId="2" fontId="30" fillId="3" borderId="2" xfId="0" applyNumberFormat="1" applyFont="1" applyFill="1" applyBorder="1" applyAlignment="1" applyProtection="1">
      <alignment horizontal="left" vertical="top" wrapText="1"/>
    </xf>
    <xf numFmtId="2" fontId="31" fillId="3" borderId="2" xfId="0" applyNumberFormat="1" applyFont="1" applyFill="1" applyBorder="1" applyAlignment="1" applyProtection="1">
      <alignment horizontal="left" vertical="top" wrapText="1"/>
    </xf>
    <xf numFmtId="2" fontId="30" fillId="3" borderId="2" xfId="0" applyNumberFormat="1" applyFont="1" applyFill="1" applyBorder="1" applyAlignment="1" applyProtection="1">
      <alignment horizontal="left" vertical="top" wrapText="1" indent="1"/>
    </xf>
    <xf numFmtId="2" fontId="30" fillId="0" borderId="2" xfId="0" applyNumberFormat="1" applyFont="1" applyFill="1" applyBorder="1" applyAlignment="1" applyProtection="1">
      <alignment horizontal="left" vertical="top" wrapText="1" indent="1"/>
    </xf>
    <xf numFmtId="0" fontId="8" fillId="0" borderId="0" xfId="0" applyFont="1" applyFill="1" applyBorder="1" applyAlignment="1">
      <alignment horizontal="left" vertical="center" wrapText="1"/>
    </xf>
    <xf numFmtId="0" fontId="8" fillId="0" borderId="0" xfId="0" applyFont="1" applyFill="1" applyAlignment="1">
      <alignment horizontal="left" vertical="top" wrapText="1" indent="2"/>
    </xf>
    <xf numFmtId="0" fontId="32" fillId="4" borderId="2" xfId="0" applyFont="1" applyFill="1" applyBorder="1" applyAlignment="1">
      <alignment horizontal="left" vertical="top" wrapText="1"/>
    </xf>
    <xf numFmtId="2" fontId="33" fillId="2" borderId="2" xfId="0" applyNumberFormat="1" applyFont="1" applyFill="1" applyBorder="1" applyAlignment="1" applyProtection="1">
      <alignment horizontal="left" vertical="top" wrapText="1"/>
    </xf>
    <xf numFmtId="0" fontId="33" fillId="2" borderId="2" xfId="0" applyFont="1" applyFill="1" applyBorder="1" applyAlignment="1">
      <alignment vertical="top" wrapText="1"/>
    </xf>
    <xf numFmtId="1" fontId="33" fillId="2" borderId="2" xfId="0" applyNumberFormat="1" applyFont="1" applyFill="1" applyBorder="1" applyAlignment="1" applyProtection="1">
      <alignment horizontal="center" vertical="top" wrapText="1"/>
    </xf>
    <xf numFmtId="0" fontId="32" fillId="0" borderId="2" xfId="0" applyFont="1" applyBorder="1" applyAlignment="1">
      <alignment vertical="top" wrapText="1"/>
    </xf>
    <xf numFmtId="0" fontId="34" fillId="0" borderId="0" xfId="0" applyFont="1" applyAlignment="1">
      <alignment horizontal="left" vertical="top" wrapText="1" indent="2"/>
    </xf>
    <xf numFmtId="0" fontId="34" fillId="0" borderId="0" xfId="0" applyFont="1" applyAlignment="1">
      <alignment vertical="top" wrapText="1"/>
    </xf>
    <xf numFmtId="0" fontId="35" fillId="0" borderId="0" xfId="0" applyFont="1" applyAlignment="1">
      <alignment vertical="top" wrapText="1"/>
    </xf>
    <xf numFmtId="0" fontId="8" fillId="0" borderId="0" xfId="0" applyFont="1" applyAlignment="1">
      <alignment horizontal="left" vertical="top" wrapText="1"/>
    </xf>
    <xf numFmtId="164" fontId="36" fillId="0" borderId="1" xfId="0" applyNumberFormat="1" applyFont="1" applyFill="1" applyBorder="1" applyAlignment="1" applyProtection="1">
      <alignment vertical="top" wrapText="1"/>
    </xf>
    <xf numFmtId="164" fontId="36" fillId="2" borderId="1" xfId="0" applyNumberFormat="1" applyFont="1" applyFill="1" applyBorder="1" applyAlignment="1" applyProtection="1">
      <alignment vertical="top" wrapText="1"/>
    </xf>
    <xf numFmtId="164" fontId="36" fillId="3" borderId="3" xfId="0" applyNumberFormat="1" applyFont="1" applyFill="1" applyBorder="1" applyAlignment="1" applyProtection="1">
      <alignment horizontal="left" vertical="top" wrapText="1"/>
    </xf>
    <xf numFmtId="49" fontId="36" fillId="0" borderId="1" xfId="0" applyNumberFormat="1" applyFont="1" applyFill="1" applyBorder="1" applyAlignment="1" applyProtection="1">
      <alignment horizontal="left" vertical="top" wrapText="1"/>
    </xf>
    <xf numFmtId="164" fontId="36" fillId="0" borderId="1" xfId="0" applyNumberFormat="1" applyFont="1" applyFill="1" applyBorder="1" applyAlignment="1" applyProtection="1">
      <alignment horizontal="right" vertical="top" wrapText="1"/>
    </xf>
    <xf numFmtId="165" fontId="36" fillId="0" borderId="1" xfId="0" applyNumberFormat="1" applyFont="1" applyFill="1" applyBorder="1" applyAlignment="1" applyProtection="1">
      <alignment horizontal="right" vertical="top" wrapText="1"/>
    </xf>
    <xf numFmtId="164" fontId="37" fillId="2" borderId="1" xfId="0" applyNumberFormat="1" applyFont="1" applyFill="1" applyBorder="1" applyAlignment="1" applyProtection="1">
      <alignment horizontal="right" vertical="top" wrapText="1"/>
    </xf>
    <xf numFmtId="165" fontId="36" fillId="3" borderId="3" xfId="0" applyNumberFormat="1" applyFont="1" applyFill="1" applyBorder="1" applyAlignment="1" applyProtection="1">
      <alignment horizontal="right" vertical="top" wrapText="1"/>
    </xf>
    <xf numFmtId="165" fontId="36" fillId="0" borderId="2" xfId="0" applyNumberFormat="1" applyFont="1" applyFill="1" applyBorder="1" applyAlignment="1" applyProtection="1">
      <alignment horizontal="right" vertical="top" wrapText="1"/>
    </xf>
    <xf numFmtId="165" fontId="38" fillId="0" borderId="2" xfId="0" applyNumberFormat="1" applyFont="1" applyFill="1" applyBorder="1" applyAlignment="1" applyProtection="1">
      <alignment horizontal="right" vertical="top" wrapText="1"/>
    </xf>
    <xf numFmtId="165" fontId="39" fillId="2" borderId="2" xfId="0" applyNumberFormat="1" applyFont="1" applyFill="1" applyBorder="1" applyAlignment="1" applyProtection="1">
      <alignment horizontal="right" vertical="top" wrapText="1"/>
    </xf>
    <xf numFmtId="0" fontId="40" fillId="0" borderId="2" xfId="0" applyFont="1" applyBorder="1" applyAlignment="1">
      <alignment vertical="top" wrapText="1"/>
    </xf>
    <xf numFmtId="0" fontId="40" fillId="0" borderId="0" xfId="0" applyFont="1" applyAlignment="1">
      <alignment vertical="top" wrapText="1"/>
    </xf>
    <xf numFmtId="0" fontId="0" fillId="0" borderId="0" xfId="0" applyFont="1"/>
    <xf numFmtId="0" fontId="41" fillId="0" borderId="0" xfId="0" applyFont="1"/>
    <xf numFmtId="0" fontId="0" fillId="0" borderId="0" xfId="0" applyAlignment="1">
      <alignment horizontal="left" vertical="center" indent="1"/>
    </xf>
    <xf numFmtId="0" fontId="42" fillId="0" borderId="22" xfId="0" applyFont="1" applyBorder="1" applyAlignment="1">
      <alignment vertical="center"/>
    </xf>
    <xf numFmtId="0" fontId="42" fillId="0" borderId="31"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32" xfId="0" applyFont="1" applyBorder="1" applyAlignment="1">
      <alignment horizontal="center" vertical="center" wrapText="1"/>
    </xf>
    <xf numFmtId="0" fontId="42" fillId="10" borderId="33" xfId="0" applyFont="1" applyFill="1" applyBorder="1" applyAlignment="1">
      <alignment vertical="center"/>
    </xf>
    <xf numFmtId="0" fontId="43" fillId="10" borderId="34" xfId="0" applyFont="1" applyFill="1" applyBorder="1" applyAlignment="1">
      <alignment horizontal="center" vertical="center"/>
    </xf>
    <xf numFmtId="0" fontId="43" fillId="10" borderId="33" xfId="0" applyFont="1" applyFill="1" applyBorder="1" applyAlignment="1">
      <alignment horizontal="center" vertical="center"/>
    </xf>
    <xf numFmtId="0" fontId="43" fillId="10" borderId="35" xfId="0" applyFont="1" applyFill="1" applyBorder="1" applyAlignment="1">
      <alignment horizontal="center" vertical="center"/>
    </xf>
    <xf numFmtId="0" fontId="42" fillId="12" borderId="33" xfId="0" applyFont="1" applyFill="1" applyBorder="1" applyAlignment="1">
      <alignment vertical="center"/>
    </xf>
    <xf numFmtId="0" fontId="43" fillId="12" borderId="34" xfId="0" applyFont="1" applyFill="1" applyBorder="1" applyAlignment="1">
      <alignment horizontal="center" vertical="center"/>
    </xf>
    <xf numFmtId="0" fontId="43" fillId="12" borderId="33" xfId="0" applyFont="1" applyFill="1" applyBorder="1" applyAlignment="1">
      <alignment horizontal="center" vertical="center"/>
    </xf>
    <xf numFmtId="0" fontId="43" fillId="12" borderId="35" xfId="0" applyFont="1" applyFill="1" applyBorder="1" applyAlignment="1">
      <alignment horizontal="center" vertical="center"/>
    </xf>
    <xf numFmtId="0" fontId="42" fillId="11" borderId="36" xfId="0" applyFont="1" applyFill="1" applyBorder="1" applyAlignment="1">
      <alignment vertical="center"/>
    </xf>
    <xf numFmtId="0" fontId="42" fillId="11" borderId="33" xfId="0" applyFont="1" applyFill="1" applyBorder="1" applyAlignment="1">
      <alignment horizontal="center" vertical="center"/>
    </xf>
    <xf numFmtId="0" fontId="42" fillId="11" borderId="35" xfId="0" applyFont="1" applyFill="1" applyBorder="1" applyAlignment="1">
      <alignment horizontal="center" vertical="center"/>
    </xf>
    <xf numFmtId="0" fontId="8" fillId="0" borderId="19" xfId="0" applyFont="1" applyBorder="1" applyAlignment="1">
      <alignment horizontal="left" vertical="top" wrapText="1" indent="2"/>
    </xf>
    <xf numFmtId="0" fontId="8" fillId="0" borderId="0" xfId="0" applyFont="1" applyAlignment="1">
      <alignment horizontal="left" vertical="top" wrapText="1" indent="2"/>
    </xf>
    <xf numFmtId="2" fontId="30" fillId="0" borderId="0" xfId="0" applyNumberFormat="1" applyFont="1" applyFill="1" applyBorder="1" applyAlignment="1" applyProtection="1">
      <alignment horizontal="left" vertical="center" wrapText="1"/>
    </xf>
    <xf numFmtId="0" fontId="8" fillId="0" borderId="0" xfId="0" applyFont="1" applyFill="1" applyBorder="1" applyAlignment="1">
      <alignment horizontal="left" vertical="center" wrapText="1"/>
    </xf>
    <xf numFmtId="2" fontId="30" fillId="3" borderId="25" xfId="0" applyNumberFormat="1" applyFont="1" applyFill="1" applyBorder="1" applyAlignment="1" applyProtection="1">
      <alignment horizontal="center" vertical="center" wrapText="1"/>
    </xf>
    <xf numFmtId="2" fontId="30" fillId="3" borderId="29" xfId="0" applyNumberFormat="1" applyFont="1" applyFill="1" applyBorder="1" applyAlignment="1" applyProtection="1">
      <alignment horizontal="center" vertical="center" wrapText="1"/>
    </xf>
    <xf numFmtId="2" fontId="30" fillId="3" borderId="27" xfId="0" applyNumberFormat="1" applyFont="1" applyFill="1" applyBorder="1" applyAlignment="1" applyProtection="1">
      <alignment horizontal="center" vertical="center" wrapText="1"/>
    </xf>
    <xf numFmtId="16" fontId="3" fillId="0" borderId="14" xfId="0" applyNumberFormat="1" applyFont="1" applyBorder="1" applyAlignment="1">
      <alignment horizontal="center" vertical="center" wrapText="1"/>
    </xf>
    <xf numFmtId="0" fontId="0" fillId="0" borderId="15" xfId="0" applyBorder="1" applyAlignment="1">
      <alignment horizontal="center" vertical="center"/>
    </xf>
    <xf numFmtId="0" fontId="3" fillId="0" borderId="4" xfId="0" applyFont="1" applyBorder="1" applyAlignment="1">
      <alignment horizontal="center" vertical="center"/>
    </xf>
    <xf numFmtId="0" fontId="0" fillId="0" borderId="6" xfId="0" applyBorder="1" applyAlignment="1">
      <alignment horizontal="center" vertical="center"/>
    </xf>
    <xf numFmtId="0" fontId="3" fillId="0" borderId="5" xfId="0" applyFont="1" applyBorder="1" applyAlignment="1">
      <alignment horizontal="center" vertical="center"/>
    </xf>
    <xf numFmtId="0" fontId="0" fillId="0" borderId="7" xfId="0" applyBorder="1" applyAlignment="1">
      <alignment horizontal="center" vertical="center"/>
    </xf>
    <xf numFmtId="0" fontId="3" fillId="0" borderId="14" xfId="0" applyFont="1" applyBorder="1" applyAlignment="1">
      <alignment horizontal="center" vertical="center" wrapText="1"/>
    </xf>
    <xf numFmtId="0" fontId="0" fillId="0" borderId="2" xfId="0" applyBorder="1" applyAlignment="1">
      <alignment horizontal="center"/>
    </xf>
    <xf numFmtId="0" fontId="0" fillId="0" borderId="25" xfId="0" applyBorder="1" applyAlignment="1">
      <alignment horizontal="center"/>
    </xf>
    <xf numFmtId="0" fontId="0" fillId="0" borderId="29" xfId="0" applyBorder="1" applyAlignment="1">
      <alignment horizontal="center"/>
    </xf>
    <xf numFmtId="0" fontId="0" fillId="0" borderId="27" xfId="0" applyBorder="1" applyAlignment="1">
      <alignment horizontal="center"/>
    </xf>
    <xf numFmtId="0" fontId="1" fillId="6" borderId="2" xfId="0" applyFont="1" applyFill="1" applyBorder="1" applyAlignment="1">
      <alignment horizontal="center" vertical="center" wrapText="1"/>
    </xf>
    <xf numFmtId="0" fontId="0" fillId="0" borderId="0" xfId="0" applyBorder="1" applyAlignment="1">
      <alignment vertical="top"/>
    </xf>
    <xf numFmtId="0" fontId="2" fillId="0" borderId="0" xfId="0" applyFont="1" applyAlignment="1">
      <alignment horizontal="left" vertical="top" wrapText="1" indent="1"/>
    </xf>
    <xf numFmtId="0" fontId="10" fillId="0" borderId="0" xfId="0" applyFont="1" applyAlignment="1">
      <alignment horizontal="right" vertical="center" wrapText="1" indent="1"/>
    </xf>
    <xf numFmtId="0" fontId="2" fillId="0" borderId="0" xfId="0" applyFont="1" applyBorder="1" applyAlignment="1">
      <alignment vertical="top" wrapText="1"/>
    </xf>
    <xf numFmtId="0" fontId="3" fillId="0" borderId="2" xfId="0" applyFont="1" applyBorder="1" applyAlignment="1">
      <alignment wrapText="1"/>
    </xf>
    <xf numFmtId="0" fontId="0" fillId="0" borderId="0" xfId="0" applyFont="1" applyAlignment="1">
      <alignment horizontal="right" indent="1"/>
    </xf>
    <xf numFmtId="0" fontId="3" fillId="0" borderId="2" xfId="0" applyFont="1" applyBorder="1" applyAlignment="1">
      <alignment horizontal="right" inden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hyperlink" Target="mailto:t17sg13all@lists.itu.int" TargetMode="External"/><Relationship Id="rId2" Type="http://schemas.openxmlformats.org/officeDocument/2006/relationships/hyperlink" Target="mailto:tatiana.kurakova@itu.int" TargetMode="External"/><Relationship Id="rId1" Type="http://schemas.openxmlformats.org/officeDocument/2006/relationships/hyperlink" Target="http://5g.ieee.org/standards" TargetMode="External"/><Relationship Id="rId6" Type="http://schemas.openxmlformats.org/officeDocument/2006/relationships/hyperlink" Target="mailto:glenn.parsons@ericsson.com" TargetMode="External"/><Relationship Id="rId5" Type="http://schemas.openxmlformats.org/officeDocument/2006/relationships/hyperlink" Target="mailto:tsbjcaimt2020@itu.int" TargetMode="External"/><Relationship Id="rId4" Type="http://schemas.openxmlformats.org/officeDocument/2006/relationships/hyperlink" Target="http://www.itu.int/pub/publications.aspx?lang=en&amp;parent=T-RES-T.92-20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zoomScale="140" zoomScaleNormal="140" zoomScaleSheetLayoutView="110" workbookViewId="0">
      <selection activeCell="C37" sqref="C37"/>
    </sheetView>
  </sheetViews>
  <sheetFormatPr defaultColWidth="8.85546875" defaultRowHeight="12.75" x14ac:dyDescent="0.25"/>
  <cols>
    <col min="1" max="1" width="5.5703125" style="112" customWidth="1"/>
    <col min="2" max="2" width="6.42578125" style="112" customWidth="1"/>
    <col min="3" max="3" width="66.85546875" style="112" customWidth="1"/>
    <col min="4" max="4" width="13" style="150" customWidth="1"/>
    <col min="5" max="5" width="5.28515625" style="112" customWidth="1"/>
    <col min="6" max="6" width="9" style="164" customWidth="1"/>
    <col min="7" max="7" width="9.85546875" style="111" customWidth="1"/>
    <col min="8" max="8" width="12.140625" style="112" customWidth="1"/>
    <col min="9" max="9" width="15.85546875" style="112" customWidth="1"/>
    <col min="10" max="16384" width="8.85546875" style="112"/>
  </cols>
  <sheetData>
    <row r="1" spans="1:9" ht="28.5" x14ac:dyDescent="0.25">
      <c r="A1" s="13" t="s">
        <v>259</v>
      </c>
      <c r="B1" s="107"/>
      <c r="C1" s="106" t="s">
        <v>260</v>
      </c>
      <c r="D1" s="109"/>
      <c r="E1" s="110"/>
      <c r="F1" s="156"/>
    </row>
    <row r="2" spans="1:9" ht="21" x14ac:dyDescent="0.25">
      <c r="A2" s="14" t="s">
        <v>54</v>
      </c>
      <c r="B2" s="113">
        <v>42892</v>
      </c>
      <c r="C2" s="106" t="s">
        <v>58</v>
      </c>
      <c r="D2" s="109"/>
      <c r="E2" s="110"/>
      <c r="F2" s="156"/>
    </row>
    <row r="3" spans="1:9" x14ac:dyDescent="0.25">
      <c r="A3" s="114"/>
      <c r="B3" s="107"/>
      <c r="C3" s="108"/>
      <c r="D3" s="109"/>
      <c r="E3" s="110"/>
      <c r="F3" s="156"/>
    </row>
    <row r="4" spans="1:9" ht="24" x14ac:dyDescent="0.25">
      <c r="A4" s="155" t="s">
        <v>2</v>
      </c>
      <c r="B4" s="115" t="s">
        <v>3</v>
      </c>
      <c r="C4" s="152" t="s">
        <v>34</v>
      </c>
      <c r="D4" s="109"/>
      <c r="E4" s="110" t="s">
        <v>3</v>
      </c>
      <c r="F4" s="157" t="s">
        <v>3</v>
      </c>
    </row>
    <row r="5" spans="1:9" ht="13.5" x14ac:dyDescent="0.25">
      <c r="A5" s="116"/>
      <c r="B5" s="117"/>
      <c r="C5" s="153" t="s">
        <v>4</v>
      </c>
      <c r="D5" s="118"/>
      <c r="E5" s="119"/>
      <c r="F5" s="158"/>
    </row>
    <row r="6" spans="1:9" x14ac:dyDescent="0.25">
      <c r="A6" s="120"/>
      <c r="B6" s="121"/>
      <c r="C6" s="154" t="s">
        <v>5</v>
      </c>
      <c r="D6" s="122"/>
      <c r="E6" s="123"/>
      <c r="F6" s="159"/>
    </row>
    <row r="7" spans="1:9" x14ac:dyDescent="0.25">
      <c r="A7" s="124"/>
      <c r="B7" s="125"/>
      <c r="C7" s="124"/>
      <c r="D7" s="126"/>
      <c r="E7" s="127"/>
      <c r="F7" s="160"/>
    </row>
    <row r="8" spans="1:9" x14ac:dyDescent="0.25">
      <c r="A8" s="128">
        <f>1</f>
        <v>1</v>
      </c>
      <c r="B8" s="129"/>
      <c r="C8" s="128" t="s">
        <v>6</v>
      </c>
      <c r="D8" s="128" t="s">
        <v>1</v>
      </c>
      <c r="E8" s="130">
        <v>2</v>
      </c>
      <c r="F8" s="161">
        <f>TIME(13,0,0)</f>
        <v>0.54166666666666663</v>
      </c>
    </row>
    <row r="9" spans="1:9" x14ac:dyDescent="0.25">
      <c r="A9" s="128">
        <f t="shared" ref="A9:A12" si="0">A8+1</f>
        <v>2</v>
      </c>
      <c r="B9" s="129" t="s">
        <v>7</v>
      </c>
      <c r="C9" s="128" t="s">
        <v>45</v>
      </c>
      <c r="D9" s="128" t="s">
        <v>1</v>
      </c>
      <c r="E9" s="130">
        <v>10</v>
      </c>
      <c r="F9" s="161">
        <f t="shared" ref="F9:F39" si="1">F8+TIME(0,E8,0)</f>
        <v>0.54305555555555551</v>
      </c>
      <c r="G9" s="183"/>
      <c r="H9" s="184"/>
      <c r="I9" s="184"/>
    </row>
    <row r="10" spans="1:9" x14ac:dyDescent="0.25">
      <c r="A10" s="128">
        <f t="shared" si="0"/>
        <v>3</v>
      </c>
      <c r="B10" s="129" t="s">
        <v>8</v>
      </c>
      <c r="C10" s="128" t="s">
        <v>9</v>
      </c>
      <c r="D10" s="128" t="s">
        <v>1</v>
      </c>
      <c r="E10" s="130">
        <v>3</v>
      </c>
      <c r="F10" s="161">
        <f t="shared" si="1"/>
        <v>0.54999999999999993</v>
      </c>
    </row>
    <row r="11" spans="1:9" x14ac:dyDescent="0.25">
      <c r="A11" s="128">
        <f t="shared" si="0"/>
        <v>4</v>
      </c>
      <c r="B11" s="129" t="s">
        <v>42</v>
      </c>
      <c r="C11" s="128" t="s">
        <v>53</v>
      </c>
      <c r="D11" s="128" t="s">
        <v>1</v>
      </c>
      <c r="E11" s="130">
        <v>6</v>
      </c>
      <c r="F11" s="161">
        <f t="shared" si="1"/>
        <v>0.55208333333333326</v>
      </c>
    </row>
    <row r="12" spans="1:9" x14ac:dyDescent="0.25">
      <c r="A12" s="128">
        <f t="shared" si="0"/>
        <v>5</v>
      </c>
      <c r="B12" s="129" t="s">
        <v>8</v>
      </c>
      <c r="C12" s="128" t="s">
        <v>43</v>
      </c>
      <c r="D12" s="128" t="s">
        <v>41</v>
      </c>
      <c r="E12" s="130">
        <v>10</v>
      </c>
      <c r="F12" s="161">
        <f t="shared" si="1"/>
        <v>0.55624999999999991</v>
      </c>
    </row>
    <row r="13" spans="1:9" x14ac:dyDescent="0.25">
      <c r="A13" s="128">
        <f>A12+1</f>
        <v>6</v>
      </c>
      <c r="B13" s="129"/>
      <c r="C13" s="128" t="s">
        <v>206</v>
      </c>
      <c r="D13" s="128"/>
      <c r="E13" s="130"/>
      <c r="F13" s="161">
        <f t="shared" si="1"/>
        <v>0.56319444444444433</v>
      </c>
    </row>
    <row r="14" spans="1:9" x14ac:dyDescent="0.25">
      <c r="A14" s="128">
        <f>A13+0.01</f>
        <v>6.01</v>
      </c>
      <c r="B14" s="129" t="s">
        <v>8</v>
      </c>
      <c r="C14" s="131" t="s">
        <v>59</v>
      </c>
      <c r="D14" s="128" t="s">
        <v>60</v>
      </c>
      <c r="E14" s="132">
        <v>5</v>
      </c>
      <c r="F14" s="161">
        <f t="shared" si="1"/>
        <v>0.56319444444444433</v>
      </c>
    </row>
    <row r="15" spans="1:9" ht="38.25" x14ac:dyDescent="0.25">
      <c r="A15" s="128">
        <f>A14+0.01</f>
        <v>6.02</v>
      </c>
      <c r="B15" s="129" t="s">
        <v>55</v>
      </c>
      <c r="C15" s="131" t="s">
        <v>122</v>
      </c>
      <c r="D15" s="128" t="s">
        <v>49</v>
      </c>
      <c r="E15" s="132">
        <v>10</v>
      </c>
      <c r="F15" s="161">
        <f t="shared" si="1"/>
        <v>0.56666666666666654</v>
      </c>
    </row>
    <row r="16" spans="1:9" ht="25.5" x14ac:dyDescent="0.25">
      <c r="A16" s="128">
        <f>A15+0.01</f>
        <v>6.0299999999999994</v>
      </c>
      <c r="B16" s="129" t="s">
        <v>55</v>
      </c>
      <c r="C16" s="131" t="s">
        <v>61</v>
      </c>
      <c r="D16" s="128" t="s">
        <v>0</v>
      </c>
      <c r="E16" s="132">
        <v>5</v>
      </c>
      <c r="F16" s="161">
        <f t="shared" si="1"/>
        <v>0.57361111111111096</v>
      </c>
    </row>
    <row r="17" spans="1:9" x14ac:dyDescent="0.25">
      <c r="A17" s="128">
        <f>A16+0.01</f>
        <v>6.0399999999999991</v>
      </c>
      <c r="B17" s="129" t="s">
        <v>42</v>
      </c>
      <c r="C17" s="131" t="s">
        <v>65</v>
      </c>
      <c r="D17" s="128" t="s">
        <v>0</v>
      </c>
      <c r="E17" s="132">
        <v>5</v>
      </c>
      <c r="F17" s="161">
        <f t="shared" si="1"/>
        <v>0.57708333333333317</v>
      </c>
    </row>
    <row r="18" spans="1:9" s="135" customFormat="1" x14ac:dyDescent="0.25">
      <c r="A18" s="128">
        <f>A13+1</f>
        <v>7</v>
      </c>
      <c r="B18" s="129"/>
      <c r="C18" s="133" t="s">
        <v>52</v>
      </c>
      <c r="D18" s="128"/>
      <c r="E18" s="132"/>
      <c r="F18" s="161">
        <f t="shared" si="1"/>
        <v>0.58055555555555538</v>
      </c>
      <c r="G18" s="134"/>
    </row>
    <row r="19" spans="1:9" s="16" customFormat="1" ht="70.5" customHeight="1" x14ac:dyDescent="0.25">
      <c r="A19" s="128">
        <f>A18+0.01</f>
        <v>7.01</v>
      </c>
      <c r="B19" s="129" t="s">
        <v>56</v>
      </c>
      <c r="C19" s="136" t="s">
        <v>266</v>
      </c>
      <c r="D19" s="128" t="s">
        <v>64</v>
      </c>
      <c r="E19" s="130">
        <v>5</v>
      </c>
      <c r="F19" s="161">
        <f t="shared" si="1"/>
        <v>0.58055555555555538</v>
      </c>
      <c r="G19" s="185"/>
      <c r="H19" s="186"/>
      <c r="I19" s="186"/>
    </row>
    <row r="20" spans="1:9" s="135" customFormat="1" ht="153" x14ac:dyDescent="0.25">
      <c r="A20" s="137">
        <f>A19+0.01</f>
        <v>7.02</v>
      </c>
      <c r="B20" s="138" t="s">
        <v>48</v>
      </c>
      <c r="C20" s="139" t="s">
        <v>80</v>
      </c>
      <c r="D20" s="137" t="s">
        <v>50</v>
      </c>
      <c r="E20" s="132">
        <v>0</v>
      </c>
      <c r="F20" s="161">
        <f t="shared" si="1"/>
        <v>0.58402777777777759</v>
      </c>
      <c r="G20" s="134"/>
    </row>
    <row r="21" spans="1:9" s="135" customFormat="1" ht="140.25" x14ac:dyDescent="0.25">
      <c r="A21" s="137">
        <f>A20+0.01</f>
        <v>7.0299999999999994</v>
      </c>
      <c r="B21" s="138" t="s">
        <v>48</v>
      </c>
      <c r="C21" s="139" t="s">
        <v>81</v>
      </c>
      <c r="D21" s="137" t="s">
        <v>50</v>
      </c>
      <c r="E21" s="132">
        <v>0</v>
      </c>
      <c r="F21" s="161">
        <f t="shared" si="1"/>
        <v>0.58402777777777759</v>
      </c>
      <c r="G21" s="134"/>
    </row>
    <row r="22" spans="1:9" s="135" customFormat="1" ht="140.25" x14ac:dyDescent="0.25">
      <c r="A22" s="128">
        <f>A21+0.01</f>
        <v>7.0399999999999991</v>
      </c>
      <c r="B22" s="129" t="s">
        <v>7</v>
      </c>
      <c r="C22" s="140" t="s">
        <v>203</v>
      </c>
      <c r="D22" s="128" t="s">
        <v>202</v>
      </c>
      <c r="E22" s="132">
        <v>5</v>
      </c>
      <c r="F22" s="161">
        <f t="shared" si="1"/>
        <v>0.58402777777777759</v>
      </c>
      <c r="G22" s="134"/>
    </row>
    <row r="23" spans="1:9" ht="114.75" x14ac:dyDescent="0.25">
      <c r="A23" s="137">
        <f>A22+0.01</f>
        <v>7.0499999999999989</v>
      </c>
      <c r="B23" s="138" t="s">
        <v>48</v>
      </c>
      <c r="C23" s="139" t="s">
        <v>82</v>
      </c>
      <c r="D23" s="137" t="s">
        <v>50</v>
      </c>
      <c r="E23" s="132">
        <v>0</v>
      </c>
      <c r="F23" s="161">
        <f t="shared" si="1"/>
        <v>0.5874999999999998</v>
      </c>
      <c r="G23" s="187" t="s">
        <v>63</v>
      </c>
      <c r="H23" s="188"/>
      <c r="I23" s="189"/>
    </row>
    <row r="24" spans="1:9" ht="51" x14ac:dyDescent="0.25">
      <c r="A24" s="137">
        <f t="shared" ref="A24:A29" si="2">A23+0.01</f>
        <v>7.0599999999999987</v>
      </c>
      <c r="B24" s="138" t="s">
        <v>48</v>
      </c>
      <c r="C24" s="139" t="s">
        <v>62</v>
      </c>
      <c r="D24" s="137" t="s">
        <v>46</v>
      </c>
      <c r="E24" s="132">
        <v>0</v>
      </c>
      <c r="F24" s="161">
        <f t="shared" si="1"/>
        <v>0.5874999999999998</v>
      </c>
      <c r="G24" s="141"/>
      <c r="H24" s="141"/>
      <c r="I24" s="141"/>
    </row>
    <row r="25" spans="1:9" ht="51" x14ac:dyDescent="0.25">
      <c r="A25" s="137">
        <f t="shared" si="2"/>
        <v>7.0699999999999985</v>
      </c>
      <c r="B25" s="138" t="s">
        <v>48</v>
      </c>
      <c r="C25" s="139" t="s">
        <v>83</v>
      </c>
      <c r="D25" s="137" t="s">
        <v>50</v>
      </c>
      <c r="E25" s="132">
        <v>0</v>
      </c>
      <c r="F25" s="161">
        <f t="shared" si="1"/>
        <v>0.5874999999999998</v>
      </c>
      <c r="G25" s="141"/>
      <c r="H25" s="141"/>
      <c r="I25" s="141"/>
    </row>
    <row r="26" spans="1:9" ht="140.25" x14ac:dyDescent="0.25">
      <c r="A26" s="137">
        <f t="shared" si="2"/>
        <v>7.0799999999999983</v>
      </c>
      <c r="B26" s="138" t="s">
        <v>48</v>
      </c>
      <c r="C26" s="139" t="s">
        <v>200</v>
      </c>
      <c r="D26" s="137" t="s">
        <v>199</v>
      </c>
      <c r="E26" s="132">
        <v>0</v>
      </c>
      <c r="F26" s="161">
        <f t="shared" si="1"/>
        <v>0.5874999999999998</v>
      </c>
      <c r="G26" s="141"/>
      <c r="H26" s="141"/>
      <c r="I26" s="141"/>
    </row>
    <row r="27" spans="1:9" ht="127.5" x14ac:dyDescent="0.25">
      <c r="A27" s="137">
        <f t="shared" si="2"/>
        <v>7.0899999999999981</v>
      </c>
      <c r="B27" s="138" t="s">
        <v>48</v>
      </c>
      <c r="C27" s="139" t="s">
        <v>201</v>
      </c>
      <c r="D27" s="137" t="s">
        <v>199</v>
      </c>
      <c r="E27" s="132">
        <v>0</v>
      </c>
      <c r="F27" s="161">
        <f t="shared" si="1"/>
        <v>0.5874999999999998</v>
      </c>
      <c r="G27" s="141"/>
      <c r="H27" s="141"/>
      <c r="I27" s="141"/>
    </row>
    <row r="28" spans="1:9" ht="127.5" x14ac:dyDescent="0.25">
      <c r="A28" s="137">
        <f t="shared" si="2"/>
        <v>7.0999999999999979</v>
      </c>
      <c r="B28" s="138" t="s">
        <v>48</v>
      </c>
      <c r="C28" s="139" t="s">
        <v>204</v>
      </c>
      <c r="D28" s="137" t="s">
        <v>199</v>
      </c>
      <c r="E28" s="132">
        <v>0</v>
      </c>
      <c r="F28" s="161">
        <f t="shared" si="1"/>
        <v>0.5874999999999998</v>
      </c>
      <c r="G28" s="141"/>
      <c r="H28" s="141"/>
      <c r="I28" s="141"/>
    </row>
    <row r="29" spans="1:9" ht="153" x14ac:dyDescent="0.25">
      <c r="A29" s="128">
        <f t="shared" si="2"/>
        <v>7.1099999999999977</v>
      </c>
      <c r="B29" s="129" t="s">
        <v>56</v>
      </c>
      <c r="C29" s="140" t="s">
        <v>207</v>
      </c>
      <c r="D29" s="128" t="s">
        <v>199</v>
      </c>
      <c r="E29" s="132">
        <v>5</v>
      </c>
      <c r="F29" s="161">
        <f t="shared" si="1"/>
        <v>0.5874999999999998</v>
      </c>
      <c r="G29" s="141"/>
      <c r="H29" s="141"/>
      <c r="I29" s="141"/>
    </row>
    <row r="30" spans="1:9" x14ac:dyDescent="0.25">
      <c r="A30" s="128">
        <f>A18+1</f>
        <v>8</v>
      </c>
      <c r="B30" s="129"/>
      <c r="C30" s="128" t="s">
        <v>76</v>
      </c>
      <c r="D30" s="128"/>
      <c r="E30" s="130"/>
      <c r="F30" s="161">
        <f t="shared" si="1"/>
        <v>0.59097222222222201</v>
      </c>
      <c r="G30" s="142"/>
      <c r="H30" s="16"/>
      <c r="I30" s="16"/>
    </row>
    <row r="31" spans="1:9" s="16" customFormat="1" ht="114.75" x14ac:dyDescent="0.25">
      <c r="A31" s="137">
        <f>A30+0.01</f>
        <v>8.01</v>
      </c>
      <c r="B31" s="138" t="s">
        <v>51</v>
      </c>
      <c r="C31" s="139" t="s">
        <v>68</v>
      </c>
      <c r="D31" s="137" t="s">
        <v>50</v>
      </c>
      <c r="E31" s="130">
        <v>0</v>
      </c>
      <c r="F31" s="161">
        <f t="shared" si="1"/>
        <v>0.59097222222222201</v>
      </c>
      <c r="G31" s="142"/>
    </row>
    <row r="32" spans="1:9" s="16" customFormat="1" ht="114.75" x14ac:dyDescent="0.25">
      <c r="A32" s="137">
        <f>A31+0.01</f>
        <v>8.02</v>
      </c>
      <c r="B32" s="138" t="s">
        <v>51</v>
      </c>
      <c r="C32" s="139" t="s">
        <v>67</v>
      </c>
      <c r="D32" s="137" t="s">
        <v>50</v>
      </c>
      <c r="E32" s="130">
        <v>0</v>
      </c>
      <c r="F32" s="161">
        <f t="shared" si="1"/>
        <v>0.59097222222222201</v>
      </c>
      <c r="G32" s="142"/>
    </row>
    <row r="33" spans="1:9" s="16" customFormat="1" ht="102" x14ac:dyDescent="0.25">
      <c r="A33" s="137">
        <f t="shared" ref="A33:A35" si="3">A32+0.01</f>
        <v>8.0299999999999994</v>
      </c>
      <c r="B33" s="138" t="s">
        <v>51</v>
      </c>
      <c r="C33" s="139" t="s">
        <v>66</v>
      </c>
      <c r="D33" s="137" t="s">
        <v>50</v>
      </c>
      <c r="E33" s="130">
        <v>0</v>
      </c>
      <c r="F33" s="161">
        <f t="shared" si="1"/>
        <v>0.59097222222222201</v>
      </c>
      <c r="G33" s="142"/>
    </row>
    <row r="34" spans="1:9" s="16" customFormat="1" ht="38.25" x14ac:dyDescent="0.25">
      <c r="A34" s="128">
        <f t="shared" si="3"/>
        <v>8.0399999999999991</v>
      </c>
      <c r="B34" s="129" t="s">
        <v>78</v>
      </c>
      <c r="C34" s="128" t="s">
        <v>77</v>
      </c>
      <c r="D34" s="128" t="s">
        <v>79</v>
      </c>
      <c r="E34" s="130">
        <v>10</v>
      </c>
      <c r="F34" s="161">
        <f t="shared" si="1"/>
        <v>0.59097222222222201</v>
      </c>
      <c r="G34" s="142"/>
    </row>
    <row r="35" spans="1:9" s="16" customFormat="1" ht="63.75" x14ac:dyDescent="0.25">
      <c r="A35" s="137">
        <f t="shared" si="3"/>
        <v>8.0499999999999989</v>
      </c>
      <c r="B35" s="138" t="s">
        <v>51</v>
      </c>
      <c r="C35" s="137" t="s">
        <v>215</v>
      </c>
      <c r="D35" s="137" t="s">
        <v>79</v>
      </c>
      <c r="E35" s="130">
        <v>0</v>
      </c>
      <c r="F35" s="161">
        <f t="shared" si="1"/>
        <v>0.59791666666666643</v>
      </c>
      <c r="G35" s="142"/>
    </row>
    <row r="36" spans="1:9" s="16" customFormat="1" ht="102" x14ac:dyDescent="0.25">
      <c r="A36" s="137">
        <f>A30+1</f>
        <v>9</v>
      </c>
      <c r="B36" s="138" t="s">
        <v>48</v>
      </c>
      <c r="C36" s="139" t="s">
        <v>214</v>
      </c>
      <c r="D36" s="137" t="s">
        <v>1</v>
      </c>
      <c r="E36" s="132">
        <v>0</v>
      </c>
      <c r="F36" s="161">
        <f t="shared" si="1"/>
        <v>0.59791666666666643</v>
      </c>
      <c r="G36" s="141"/>
      <c r="H36" s="141"/>
      <c r="I36" s="141"/>
    </row>
    <row r="37" spans="1:9" s="16" customFormat="1" ht="153" x14ac:dyDescent="0.25">
      <c r="A37" s="128">
        <f>A36+1</f>
        <v>10</v>
      </c>
      <c r="B37" s="129" t="s">
        <v>216</v>
      </c>
      <c r="C37" s="143" t="s">
        <v>267</v>
      </c>
      <c r="D37" s="128" t="s">
        <v>217</v>
      </c>
      <c r="E37" s="132">
        <v>15</v>
      </c>
      <c r="F37" s="161">
        <f t="shared" si="1"/>
        <v>0.59791666666666643</v>
      </c>
      <c r="G37" s="141"/>
      <c r="H37" s="141"/>
      <c r="I37" s="141"/>
    </row>
    <row r="38" spans="1:9" s="16" customFormat="1" ht="76.5" x14ac:dyDescent="0.25">
      <c r="A38" s="128">
        <f>A37+1</f>
        <v>11</v>
      </c>
      <c r="B38" s="129" t="s">
        <v>8</v>
      </c>
      <c r="C38" s="143" t="s">
        <v>218</v>
      </c>
      <c r="D38" s="128" t="s">
        <v>79</v>
      </c>
      <c r="E38" s="132">
        <v>5</v>
      </c>
      <c r="F38" s="161">
        <f t="shared" si="1"/>
        <v>0.60833333333333306</v>
      </c>
      <c r="G38" s="141"/>
      <c r="H38" s="141"/>
      <c r="I38" s="141"/>
    </row>
    <row r="39" spans="1:9" s="16" customFormat="1" ht="25.5" x14ac:dyDescent="0.25">
      <c r="A39" s="128">
        <f>A38+1</f>
        <v>12</v>
      </c>
      <c r="B39" s="129" t="s">
        <v>8</v>
      </c>
      <c r="C39" s="143" t="s">
        <v>37</v>
      </c>
      <c r="D39" s="128" t="s">
        <v>38</v>
      </c>
      <c r="E39" s="132">
        <v>10</v>
      </c>
      <c r="F39" s="161">
        <f t="shared" si="1"/>
        <v>0.61180555555555527</v>
      </c>
    </row>
    <row r="40" spans="1:9" s="135" customFormat="1" ht="25.5" x14ac:dyDescent="0.25">
      <c r="A40" s="144">
        <f>A39+1</f>
        <v>13</v>
      </c>
      <c r="B40" s="144" t="s">
        <v>7</v>
      </c>
      <c r="C40" s="145" t="s">
        <v>47</v>
      </c>
      <c r="D40" s="144" t="s">
        <v>1</v>
      </c>
      <c r="E40" s="146"/>
      <c r="F40" s="162">
        <v>0.625</v>
      </c>
      <c r="G40" s="104">
        <f>MINUTE(F40-F39)-E39</f>
        <v>9</v>
      </c>
      <c r="H40" s="105" t="s">
        <v>74</v>
      </c>
    </row>
    <row r="41" spans="1:9" s="149" customFormat="1" x14ac:dyDescent="0.25">
      <c r="A41" s="147"/>
      <c r="B41" s="147"/>
      <c r="C41" s="147"/>
      <c r="D41" s="147"/>
      <c r="E41" s="147"/>
      <c r="F41" s="163"/>
      <c r="G41" s="148"/>
    </row>
    <row r="44" spans="1:9" x14ac:dyDescent="0.25">
      <c r="C44" s="150"/>
    </row>
    <row r="45" spans="1:9" x14ac:dyDescent="0.25">
      <c r="C45" s="151"/>
    </row>
    <row r="46" spans="1:9" x14ac:dyDescent="0.25">
      <c r="C46" s="151"/>
    </row>
  </sheetData>
  <mergeCells count="3">
    <mergeCell ref="G9:I9"/>
    <mergeCell ref="G19:I19"/>
    <mergeCell ref="G23:I23"/>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4"/>
  <sheetViews>
    <sheetView topLeftCell="A13" zoomScale="110" zoomScaleNormal="110" workbookViewId="0">
      <selection activeCell="B29" sqref="B29"/>
    </sheetView>
  </sheetViews>
  <sheetFormatPr defaultRowHeight="15" x14ac:dyDescent="0.25"/>
  <cols>
    <col min="2" max="2" width="16.28515625" customWidth="1"/>
    <col min="3" max="3" width="21.5703125" customWidth="1"/>
    <col min="4" max="4" width="11.5703125" customWidth="1"/>
    <col min="5" max="8" width="11.5703125" style="11" customWidth="1"/>
  </cols>
  <sheetData>
    <row r="1" spans="2:8" ht="15.75" thickBot="1" x14ac:dyDescent="0.3">
      <c r="F1" s="34"/>
    </row>
    <row r="2" spans="2:8" ht="15.75" customHeight="1" thickTop="1" x14ac:dyDescent="0.25">
      <c r="B2" s="192" t="s">
        <v>10</v>
      </c>
      <c r="C2" s="194" t="s">
        <v>11</v>
      </c>
      <c r="D2" s="196" t="s">
        <v>12</v>
      </c>
      <c r="E2" s="196" t="s">
        <v>69</v>
      </c>
      <c r="F2" s="33"/>
      <c r="G2" s="190" t="s">
        <v>75</v>
      </c>
      <c r="H2" s="190" t="s">
        <v>75</v>
      </c>
    </row>
    <row r="3" spans="2:8" ht="41.25" customHeight="1" thickBot="1" x14ac:dyDescent="0.3">
      <c r="B3" s="193"/>
      <c r="C3" s="195"/>
      <c r="D3" s="191"/>
      <c r="E3" s="191"/>
      <c r="F3" s="28"/>
      <c r="G3" s="191"/>
      <c r="H3" s="191"/>
    </row>
    <row r="4" spans="2:8" ht="15.75" thickTop="1" x14ac:dyDescent="0.25">
      <c r="B4" s="1" t="s">
        <v>13</v>
      </c>
      <c r="C4" s="2" t="s">
        <v>205</v>
      </c>
      <c r="D4" s="3">
        <v>1</v>
      </c>
      <c r="E4" s="22">
        <v>1</v>
      </c>
      <c r="F4" s="29"/>
      <c r="G4" s="25"/>
      <c r="H4" s="25"/>
    </row>
    <row r="5" spans="2:8" x14ac:dyDescent="0.25">
      <c r="B5" s="1" t="s">
        <v>14</v>
      </c>
      <c r="C5" s="2" t="s">
        <v>15</v>
      </c>
      <c r="D5" s="3">
        <v>1</v>
      </c>
      <c r="E5" s="22">
        <v>1</v>
      </c>
      <c r="F5" s="30"/>
      <c r="G5" s="25"/>
      <c r="H5" s="25"/>
    </row>
    <row r="6" spans="2:8" x14ac:dyDescent="0.25">
      <c r="B6" s="4" t="s">
        <v>14</v>
      </c>
      <c r="C6" s="5" t="s">
        <v>16</v>
      </c>
      <c r="D6" s="6">
        <v>1</v>
      </c>
      <c r="E6" s="23">
        <v>1</v>
      </c>
      <c r="F6" s="30"/>
      <c r="G6" s="26"/>
      <c r="H6" s="26"/>
    </row>
    <row r="7" spans="2:8" x14ac:dyDescent="0.25">
      <c r="B7" s="4" t="s">
        <v>17</v>
      </c>
      <c r="C7" s="5" t="s">
        <v>18</v>
      </c>
      <c r="D7" s="6">
        <v>1</v>
      </c>
      <c r="E7" s="23">
        <v>1</v>
      </c>
      <c r="F7" s="30"/>
      <c r="G7" s="26"/>
      <c r="H7" s="26"/>
    </row>
    <row r="8" spans="2:8" x14ac:dyDescent="0.25">
      <c r="B8" s="4" t="s">
        <v>19</v>
      </c>
      <c r="C8" s="5" t="s">
        <v>20</v>
      </c>
      <c r="D8" s="6">
        <v>1</v>
      </c>
      <c r="E8" s="23">
        <v>1</v>
      </c>
      <c r="F8" s="30"/>
      <c r="G8" s="26"/>
      <c r="H8" s="26"/>
    </row>
    <row r="9" spans="2:8" x14ac:dyDescent="0.25">
      <c r="B9" s="4" t="s">
        <v>35</v>
      </c>
      <c r="C9" s="5" t="s">
        <v>21</v>
      </c>
      <c r="D9" s="6">
        <v>1</v>
      </c>
      <c r="E9" s="23">
        <v>1</v>
      </c>
      <c r="F9" s="30"/>
      <c r="G9" s="26"/>
      <c r="H9" s="26"/>
    </row>
    <row r="10" spans="2:8" x14ac:dyDescent="0.25">
      <c r="B10" s="4">
        <v>1</v>
      </c>
      <c r="C10" s="5" t="s">
        <v>40</v>
      </c>
      <c r="D10" s="6">
        <v>1</v>
      </c>
      <c r="E10" s="23">
        <v>1</v>
      </c>
      <c r="F10" s="30"/>
      <c r="G10" s="26"/>
      <c r="H10" s="26"/>
    </row>
    <row r="11" spans="2:8" x14ac:dyDescent="0.25">
      <c r="B11" s="4">
        <v>3</v>
      </c>
      <c r="C11" s="5" t="s">
        <v>22</v>
      </c>
      <c r="D11" s="6">
        <v>1</v>
      </c>
      <c r="E11" s="23">
        <v>1</v>
      </c>
      <c r="F11" s="30"/>
      <c r="G11" s="26"/>
      <c r="H11" s="26"/>
    </row>
    <row r="12" spans="2:8" x14ac:dyDescent="0.25">
      <c r="B12" s="4">
        <v>11</v>
      </c>
      <c r="C12" s="5" t="s">
        <v>32</v>
      </c>
      <c r="D12" s="6">
        <v>1</v>
      </c>
      <c r="E12" s="23">
        <v>1</v>
      </c>
      <c r="F12" s="30"/>
      <c r="G12" s="26"/>
      <c r="H12" s="26"/>
    </row>
    <row r="13" spans="2:8" x14ac:dyDescent="0.25">
      <c r="B13" s="4">
        <v>15</v>
      </c>
      <c r="C13" s="5" t="s">
        <v>44</v>
      </c>
      <c r="D13" s="6">
        <v>1</v>
      </c>
      <c r="E13" s="23">
        <v>1</v>
      </c>
      <c r="F13" s="30"/>
      <c r="G13" s="26"/>
      <c r="H13" s="26"/>
    </row>
    <row r="14" spans="2:8" x14ac:dyDescent="0.25">
      <c r="B14" s="4">
        <v>16</v>
      </c>
      <c r="C14" s="5" t="s">
        <v>23</v>
      </c>
      <c r="D14" s="6">
        <v>1</v>
      </c>
      <c r="E14" s="23">
        <v>1</v>
      </c>
      <c r="F14" s="30"/>
      <c r="G14" s="26"/>
      <c r="H14" s="26"/>
    </row>
    <row r="15" spans="2:8" ht="51.75" x14ac:dyDescent="0.25">
      <c r="B15" s="4">
        <v>18</v>
      </c>
      <c r="C15" s="206" t="s">
        <v>261</v>
      </c>
      <c r="D15" s="6">
        <v>1</v>
      </c>
      <c r="E15" s="23">
        <v>1</v>
      </c>
      <c r="F15" s="30"/>
      <c r="G15" s="26"/>
      <c r="H15" s="26"/>
    </row>
    <row r="16" spans="2:8" x14ac:dyDescent="0.25">
      <c r="B16" s="4">
        <v>19</v>
      </c>
      <c r="C16" s="5" t="s">
        <v>25</v>
      </c>
      <c r="D16" s="6">
        <v>1</v>
      </c>
      <c r="E16" s="23">
        <v>1</v>
      </c>
      <c r="F16" s="30"/>
      <c r="G16" s="26"/>
      <c r="H16" s="26"/>
    </row>
    <row r="17" spans="2:8" x14ac:dyDescent="0.25">
      <c r="B17" s="4">
        <v>20</v>
      </c>
      <c r="C17" s="5" t="s">
        <v>26</v>
      </c>
      <c r="D17" s="6" t="s">
        <v>24</v>
      </c>
      <c r="E17" s="102">
        <v>1</v>
      </c>
      <c r="F17" s="31"/>
      <c r="G17" s="103" t="s">
        <v>73</v>
      </c>
      <c r="H17" s="103" t="s">
        <v>73</v>
      </c>
    </row>
    <row r="18" spans="2:8" x14ac:dyDescent="0.25">
      <c r="B18" s="4">
        <v>21</v>
      </c>
      <c r="C18" s="5" t="s">
        <v>27</v>
      </c>
      <c r="D18" s="6">
        <v>1</v>
      </c>
      <c r="E18" s="23">
        <v>1</v>
      </c>
      <c r="F18" s="30"/>
      <c r="G18" s="26"/>
      <c r="H18" s="26"/>
    </row>
    <row r="19" spans="2:8" x14ac:dyDescent="0.25">
      <c r="B19" s="4">
        <v>22</v>
      </c>
      <c r="C19" s="5" t="s">
        <v>262</v>
      </c>
      <c r="D19" s="6">
        <v>1</v>
      </c>
      <c r="E19" s="23">
        <v>0</v>
      </c>
      <c r="F19" s="30"/>
      <c r="G19" s="26"/>
      <c r="H19" s="26"/>
    </row>
    <row r="20" spans="2:8" x14ac:dyDescent="0.25">
      <c r="B20" s="4">
        <v>24</v>
      </c>
      <c r="C20" s="5" t="s">
        <v>36</v>
      </c>
      <c r="D20" s="6">
        <v>1</v>
      </c>
      <c r="E20" s="23">
        <v>1</v>
      </c>
      <c r="F20" s="30"/>
      <c r="G20" s="26"/>
      <c r="H20" s="26"/>
    </row>
    <row r="21" spans="2:8" ht="18" customHeight="1" thickBot="1" x14ac:dyDescent="0.3">
      <c r="B21" s="7" t="s">
        <v>29</v>
      </c>
      <c r="C21" s="8" t="s">
        <v>30</v>
      </c>
      <c r="D21" s="9" t="s">
        <v>24</v>
      </c>
      <c r="E21" s="24">
        <v>1</v>
      </c>
      <c r="F21" s="32"/>
      <c r="G21" s="27" t="s">
        <v>73</v>
      </c>
      <c r="H21" s="27" t="s">
        <v>73</v>
      </c>
    </row>
    <row r="22" spans="2:8" ht="38.25" customHeight="1" thickTop="1" thickBot="1" x14ac:dyDescent="0.3">
      <c r="B22" s="10"/>
      <c r="C22" s="18" t="s">
        <v>31</v>
      </c>
      <c r="D22" s="19">
        <f>SUM(D4:D21)</f>
        <v>16</v>
      </c>
      <c r="E22" s="20">
        <f>SUM(E4:E21)</f>
        <v>17</v>
      </c>
      <c r="F22" s="21" t="s">
        <v>70</v>
      </c>
      <c r="G22" s="17">
        <f>COUNTIF(G4:G20,"y")</f>
        <v>0</v>
      </c>
      <c r="H22" s="17">
        <f>COUNTIF(H4:H20,"y")</f>
        <v>0</v>
      </c>
    </row>
    <row r="23" spans="2:8" ht="17.25" thickTop="1" thickBot="1" x14ac:dyDescent="0.3">
      <c r="F23" s="21" t="s">
        <v>71</v>
      </c>
      <c r="G23" s="17">
        <f>COUNTIF(G4:G20,"n")</f>
        <v>0</v>
      </c>
      <c r="H23" s="17">
        <f>COUNTIF(H4:H20,"n")</f>
        <v>0</v>
      </c>
    </row>
    <row r="24" spans="2:8" ht="17.25" thickTop="1" thickBot="1" x14ac:dyDescent="0.3">
      <c r="F24" s="21" t="s">
        <v>72</v>
      </c>
      <c r="G24" s="17">
        <f>COUNTIF(G4:G20,"a")</f>
        <v>0</v>
      </c>
      <c r="H24" s="17">
        <f>COUNTIF(H4:H20,"a")</f>
        <v>0</v>
      </c>
    </row>
    <row r="25" spans="2:8" ht="15.75" thickTop="1" x14ac:dyDescent="0.25">
      <c r="B25" t="s">
        <v>33</v>
      </c>
    </row>
    <row r="26" spans="2:8" x14ac:dyDescent="0.25">
      <c r="B26" s="15" t="s">
        <v>57</v>
      </c>
    </row>
    <row r="27" spans="2:8" x14ac:dyDescent="0.25">
      <c r="B27" s="15" t="s">
        <v>39</v>
      </c>
    </row>
    <row r="28" spans="2:8" x14ac:dyDescent="0.25">
      <c r="B28" s="15" t="s">
        <v>263</v>
      </c>
    </row>
    <row r="29" spans="2:8" x14ac:dyDescent="0.25">
      <c r="B29" s="15" t="s">
        <v>265</v>
      </c>
    </row>
    <row r="30" spans="2:8" x14ac:dyDescent="0.25">
      <c r="B30" s="15" t="s">
        <v>264</v>
      </c>
    </row>
    <row r="31" spans="2:8" x14ac:dyDescent="0.25">
      <c r="B31" s="15"/>
    </row>
    <row r="32" spans="2:8" x14ac:dyDescent="0.25">
      <c r="B32" s="165" t="s">
        <v>219</v>
      </c>
    </row>
    <row r="33" spans="2:2" x14ac:dyDescent="0.25">
      <c r="B33" s="207"/>
    </row>
    <row r="34" spans="2:2" x14ac:dyDescent="0.25">
      <c r="B34" s="208" t="s">
        <v>28</v>
      </c>
    </row>
  </sheetData>
  <mergeCells count="6">
    <mergeCell ref="B2:B3"/>
    <mergeCell ref="C2:C3"/>
    <mergeCell ref="D2:D3"/>
    <mergeCell ref="E2:E3"/>
    <mergeCell ref="G2:G3"/>
    <mergeCell ref="H2:H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F6" sqref="F6"/>
    </sheetView>
  </sheetViews>
  <sheetFormatPr defaultRowHeight="15" x14ac:dyDescent="0.25"/>
  <sheetData>
    <row r="1" spans="1:2" x14ac:dyDescent="0.25">
      <c r="A1" s="58" t="s">
        <v>258</v>
      </c>
    </row>
    <row r="2" spans="1:2" x14ac:dyDescent="0.25">
      <c r="B2" s="166" t="s">
        <v>220</v>
      </c>
    </row>
    <row r="3" spans="1:2" x14ac:dyDescent="0.25">
      <c r="B3" s="167" t="s">
        <v>221</v>
      </c>
    </row>
    <row r="4" spans="1:2" x14ac:dyDescent="0.25">
      <c r="B4" s="167" t="s">
        <v>222</v>
      </c>
    </row>
    <row r="6" spans="1:2" x14ac:dyDescent="0.25">
      <c r="B6" s="166" t="s">
        <v>223</v>
      </c>
    </row>
    <row r="7" spans="1:2" x14ac:dyDescent="0.25">
      <c r="B7" s="167">
        <v>68</v>
      </c>
    </row>
    <row r="8" spans="1:2" x14ac:dyDescent="0.25">
      <c r="B8" s="167" t="s">
        <v>224</v>
      </c>
    </row>
    <row r="9" spans="1:2" x14ac:dyDescent="0.25">
      <c r="B9" s="167" t="s">
        <v>225</v>
      </c>
    </row>
    <row r="10" spans="1:2" x14ac:dyDescent="0.25">
      <c r="B10" s="167" t="s">
        <v>226</v>
      </c>
    </row>
    <row r="11" spans="1:2" x14ac:dyDescent="0.25">
      <c r="B11" s="167" t="s">
        <v>227</v>
      </c>
    </row>
    <row r="12" spans="1:2" x14ac:dyDescent="0.25">
      <c r="B12" s="167" t="s">
        <v>228</v>
      </c>
    </row>
    <row r="13" spans="1:2" x14ac:dyDescent="0.25">
      <c r="B13" s="167" t="s">
        <v>229</v>
      </c>
    </row>
    <row r="15" spans="1:2" x14ac:dyDescent="0.25">
      <c r="B15" s="166" t="s">
        <v>230</v>
      </c>
    </row>
    <row r="16" spans="1:2" x14ac:dyDescent="0.25">
      <c r="B16" s="167">
        <v>84</v>
      </c>
    </row>
    <row r="17" spans="2:6" x14ac:dyDescent="0.25">
      <c r="B17" s="167" t="s">
        <v>231</v>
      </c>
    </row>
    <row r="19" spans="2:6" x14ac:dyDescent="0.25">
      <c r="B19" s="166" t="s">
        <v>232</v>
      </c>
    </row>
    <row r="20" spans="2:6" x14ac:dyDescent="0.25">
      <c r="B20" s="167" t="s">
        <v>233</v>
      </c>
    </row>
    <row r="21" spans="2:6" x14ac:dyDescent="0.25">
      <c r="B21" s="167" t="s">
        <v>234</v>
      </c>
    </row>
    <row r="22" spans="2:6" x14ac:dyDescent="0.25">
      <c r="B22" s="167" t="s">
        <v>235</v>
      </c>
    </row>
    <row r="23" spans="2:6" x14ac:dyDescent="0.25">
      <c r="B23" s="167" t="s">
        <v>236</v>
      </c>
    </row>
    <row r="25" spans="2:6" x14ac:dyDescent="0.25">
      <c r="B25" s="166" t="s">
        <v>237</v>
      </c>
    </row>
    <row r="26" spans="2:6" x14ac:dyDescent="0.25">
      <c r="B26" s="167" t="s">
        <v>238</v>
      </c>
    </row>
    <row r="27" spans="2:6" x14ac:dyDescent="0.25">
      <c r="B27" s="167" t="s">
        <v>239</v>
      </c>
    </row>
    <row r="28" spans="2:6" x14ac:dyDescent="0.25">
      <c r="B28" s="167" t="s">
        <v>240</v>
      </c>
    </row>
    <row r="29" spans="2:6" ht="15.75" thickBot="1" x14ac:dyDescent="0.3"/>
    <row r="30" spans="2:6" ht="60.75" thickBot="1" x14ac:dyDescent="0.3">
      <c r="B30" s="168" t="s">
        <v>241</v>
      </c>
      <c r="C30" s="169" t="s">
        <v>242</v>
      </c>
      <c r="D30" s="170" t="s">
        <v>243</v>
      </c>
      <c r="E30" s="171" t="s">
        <v>244</v>
      </c>
      <c r="F30" s="171" t="s">
        <v>245</v>
      </c>
    </row>
    <row r="31" spans="2:6" ht="15.75" thickBot="1" x14ac:dyDescent="0.3">
      <c r="B31" s="172"/>
      <c r="C31" s="173"/>
      <c r="D31" s="174"/>
      <c r="E31" s="175"/>
      <c r="F31" s="175"/>
    </row>
    <row r="32" spans="2:6" ht="15.75" thickBot="1" x14ac:dyDescent="0.3">
      <c r="B32" s="172" t="s">
        <v>246</v>
      </c>
      <c r="C32" s="173">
        <v>0</v>
      </c>
      <c r="D32" s="174">
        <v>0</v>
      </c>
      <c r="E32" s="175">
        <v>0</v>
      </c>
      <c r="F32" s="175">
        <v>2</v>
      </c>
    </row>
    <row r="33" spans="2:6" ht="15.75" thickBot="1" x14ac:dyDescent="0.3">
      <c r="B33" s="172" t="s">
        <v>247</v>
      </c>
      <c r="C33" s="173">
        <v>12</v>
      </c>
      <c r="D33" s="174">
        <v>11</v>
      </c>
      <c r="E33" s="175">
        <v>1</v>
      </c>
      <c r="F33" s="175">
        <v>5</v>
      </c>
    </row>
    <row r="34" spans="2:6" ht="15.75" thickBot="1" x14ac:dyDescent="0.3">
      <c r="B34" s="172" t="s">
        <v>248</v>
      </c>
      <c r="C34" s="173">
        <v>30</v>
      </c>
      <c r="D34" s="174">
        <v>19</v>
      </c>
      <c r="E34" s="175">
        <v>11</v>
      </c>
      <c r="F34" s="175">
        <v>5</v>
      </c>
    </row>
    <row r="35" spans="2:6" ht="15.75" thickBot="1" x14ac:dyDescent="0.3">
      <c r="B35" s="172" t="s">
        <v>249</v>
      </c>
      <c r="C35" s="173">
        <v>150</v>
      </c>
      <c r="D35" s="174">
        <v>48</v>
      </c>
      <c r="E35" s="175">
        <v>102</v>
      </c>
      <c r="F35" s="175">
        <v>27</v>
      </c>
    </row>
    <row r="36" spans="2:6" ht="15.75" thickBot="1" x14ac:dyDescent="0.3">
      <c r="B36" s="172" t="s">
        <v>250</v>
      </c>
      <c r="C36" s="173">
        <v>480</v>
      </c>
      <c r="D36" s="174">
        <v>131</v>
      </c>
      <c r="E36" s="175">
        <v>349</v>
      </c>
      <c r="F36" s="175">
        <v>29</v>
      </c>
    </row>
    <row r="37" spans="2:6" ht="15.75" thickBot="1" x14ac:dyDescent="0.3">
      <c r="B37" s="176" t="s">
        <v>251</v>
      </c>
      <c r="C37" s="177">
        <v>600</v>
      </c>
      <c r="D37" s="178">
        <v>422</v>
      </c>
      <c r="E37" s="179">
        <v>178</v>
      </c>
      <c r="F37" s="179">
        <v>76</v>
      </c>
    </row>
    <row r="38" spans="2:6" ht="15.75" thickBot="1" x14ac:dyDescent="0.3">
      <c r="B38" s="176" t="s">
        <v>252</v>
      </c>
      <c r="C38" s="177">
        <v>600</v>
      </c>
      <c r="D38" s="178">
        <v>458</v>
      </c>
      <c r="E38" s="179">
        <v>142</v>
      </c>
      <c r="F38" s="179">
        <v>75</v>
      </c>
    </row>
    <row r="39" spans="2:6" ht="15.75" thickBot="1" x14ac:dyDescent="0.3">
      <c r="B39" s="176" t="s">
        <v>253</v>
      </c>
      <c r="C39" s="177">
        <v>570</v>
      </c>
      <c r="D39" s="178">
        <v>460</v>
      </c>
      <c r="E39" s="179">
        <v>110</v>
      </c>
      <c r="F39" s="179">
        <v>75</v>
      </c>
    </row>
    <row r="40" spans="2:6" ht="15.75" thickBot="1" x14ac:dyDescent="0.3">
      <c r="B40" s="176" t="s">
        <v>254</v>
      </c>
      <c r="C40" s="177">
        <v>450</v>
      </c>
      <c r="D40" s="178">
        <v>461</v>
      </c>
      <c r="E40" s="179">
        <v>-11</v>
      </c>
      <c r="F40" s="179">
        <v>75</v>
      </c>
    </row>
    <row r="41" spans="2:6" ht="15.75" thickBot="1" x14ac:dyDescent="0.3">
      <c r="B41" s="176" t="s">
        <v>255</v>
      </c>
      <c r="C41" s="177">
        <v>90</v>
      </c>
      <c r="D41" s="178">
        <v>401</v>
      </c>
      <c r="E41" s="179">
        <v>-311</v>
      </c>
      <c r="F41" s="179">
        <v>45</v>
      </c>
    </row>
    <row r="42" spans="2:6" ht="15.75" thickBot="1" x14ac:dyDescent="0.3">
      <c r="B42" s="172" t="s">
        <v>256</v>
      </c>
      <c r="C42" s="173">
        <v>36</v>
      </c>
      <c r="D42" s="174">
        <v>152</v>
      </c>
      <c r="E42" s="175">
        <v>-116</v>
      </c>
      <c r="F42" s="175">
        <v>17</v>
      </c>
    </row>
    <row r="43" spans="2:6" ht="15.75" thickBot="1" x14ac:dyDescent="0.3">
      <c r="B43" s="172" t="s">
        <v>257</v>
      </c>
      <c r="C43" s="173">
        <v>12</v>
      </c>
      <c r="D43" s="174">
        <v>37</v>
      </c>
      <c r="E43" s="175">
        <v>-25</v>
      </c>
      <c r="F43" s="175">
        <v>10</v>
      </c>
    </row>
    <row r="44" spans="2:6" ht="15.75" thickBot="1" x14ac:dyDescent="0.3">
      <c r="B44" s="180" t="s">
        <v>88</v>
      </c>
      <c r="C44" s="181">
        <v>3030</v>
      </c>
      <c r="D44" s="182">
        <v>2600</v>
      </c>
      <c r="E44" s="182">
        <v>430</v>
      </c>
      <c r="F44" s="182">
        <v>441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4" workbookViewId="0">
      <selection activeCell="D31" sqref="D31:G31"/>
    </sheetView>
  </sheetViews>
  <sheetFormatPr defaultRowHeight="15" x14ac:dyDescent="0.25"/>
  <cols>
    <col min="1" max="1" width="42.140625" customWidth="1"/>
    <col min="2" max="2" width="10.140625" customWidth="1"/>
    <col min="3" max="3" width="12.42578125" style="35" customWidth="1"/>
    <col min="5" max="5" width="8.28515625" customWidth="1"/>
    <col min="6" max="6" width="10.7109375" customWidth="1"/>
  </cols>
  <sheetData>
    <row r="1" spans="1:6" ht="31.5" x14ac:dyDescent="0.5">
      <c r="A1" s="60" t="s">
        <v>121</v>
      </c>
    </row>
    <row r="3" spans="1:6" x14ac:dyDescent="0.25">
      <c r="A3" s="58" t="s">
        <v>120</v>
      </c>
      <c r="B3" s="58">
        <v>600</v>
      </c>
    </row>
    <row r="5" spans="1:6" ht="21" x14ac:dyDescent="0.35">
      <c r="A5" s="51" t="s">
        <v>119</v>
      </c>
      <c r="D5" t="s">
        <v>118</v>
      </c>
    </row>
    <row r="6" spans="1:6" x14ac:dyDescent="0.25">
      <c r="A6" s="50" t="s">
        <v>117</v>
      </c>
      <c r="B6" s="49">
        <v>6.91</v>
      </c>
    </row>
    <row r="7" spans="1:6" s="58" customFormat="1" ht="30" x14ac:dyDescent="0.25">
      <c r="A7" s="56" t="s">
        <v>99</v>
      </c>
      <c r="B7" s="48" t="s">
        <v>98</v>
      </c>
      <c r="C7" s="56" t="s">
        <v>97</v>
      </c>
    </row>
    <row r="8" spans="1:6" x14ac:dyDescent="0.25">
      <c r="A8" s="45" t="s">
        <v>116</v>
      </c>
      <c r="B8" s="59">
        <v>1250000</v>
      </c>
      <c r="C8" s="54">
        <f t="shared" ref="C8:C13" si="0">B8/$B$6</f>
        <v>180897.25036179449</v>
      </c>
    </row>
    <row r="9" spans="1:6" x14ac:dyDescent="0.25">
      <c r="A9" s="45" t="s">
        <v>93</v>
      </c>
      <c r="B9" s="53">
        <v>25600</v>
      </c>
      <c r="C9" s="54">
        <f t="shared" si="0"/>
        <v>3704.7756874095512</v>
      </c>
    </row>
    <row r="10" spans="1:6" x14ac:dyDescent="0.25">
      <c r="A10" s="45" t="s">
        <v>115</v>
      </c>
      <c r="B10" s="53">
        <f>$B$3*55*4*2+100*55*2</f>
        <v>275000</v>
      </c>
      <c r="C10" s="54">
        <f t="shared" si="0"/>
        <v>39797.395079594789</v>
      </c>
    </row>
    <row r="11" spans="1:6" x14ac:dyDescent="0.25">
      <c r="A11" s="45" t="s">
        <v>114</v>
      </c>
      <c r="B11" s="53">
        <f>$B$3*258*4</f>
        <v>619200</v>
      </c>
      <c r="C11" s="54">
        <f t="shared" si="0"/>
        <v>89609.261939218515</v>
      </c>
      <c r="F11" s="58"/>
    </row>
    <row r="12" spans="1:6" x14ac:dyDescent="0.25">
      <c r="A12" s="57" t="s">
        <v>113</v>
      </c>
      <c r="B12" s="37">
        <f>B10+B9+B8</f>
        <v>1550600</v>
      </c>
      <c r="C12" s="36">
        <f t="shared" si="0"/>
        <v>224399.42112879883</v>
      </c>
    </row>
    <row r="13" spans="1:6" x14ac:dyDescent="0.25">
      <c r="A13" s="57" t="s">
        <v>112</v>
      </c>
      <c r="B13" s="37">
        <f>B12+B11</f>
        <v>2169800</v>
      </c>
      <c r="C13" s="36">
        <f t="shared" si="0"/>
        <v>314008.68306801736</v>
      </c>
    </row>
    <row r="14" spans="1:6" x14ac:dyDescent="0.25">
      <c r="A14" s="21"/>
    </row>
    <row r="15" spans="1:6" x14ac:dyDescent="0.25">
      <c r="A15" s="56" t="s">
        <v>111</v>
      </c>
      <c r="B15" s="56" t="s">
        <v>110</v>
      </c>
      <c r="C15" s="56" t="s">
        <v>97</v>
      </c>
      <c r="D15" s="56" t="s">
        <v>109</v>
      </c>
      <c r="E15" s="56" t="s">
        <v>97</v>
      </c>
      <c r="F15" s="56" t="s">
        <v>108</v>
      </c>
    </row>
    <row r="16" spans="1:6" x14ac:dyDescent="0.25">
      <c r="A16" s="55" t="s">
        <v>107</v>
      </c>
      <c r="B16" s="53">
        <v>730</v>
      </c>
      <c r="C16" s="54">
        <f>B16/$B$6</f>
        <v>105.64399421128799</v>
      </c>
      <c r="D16" s="53">
        <v>800</v>
      </c>
      <c r="E16" s="43">
        <f>D16/$B$6</f>
        <v>115.77424023154848</v>
      </c>
      <c r="F16" s="52">
        <v>200</v>
      </c>
    </row>
    <row r="17" spans="1:10" x14ac:dyDescent="0.25">
      <c r="A17" s="55" t="s">
        <v>106</v>
      </c>
      <c r="B17" s="53">
        <v>800</v>
      </c>
      <c r="C17" s="54">
        <f>B17/$B$6</f>
        <v>115.77424023154848</v>
      </c>
      <c r="D17" s="53">
        <v>920</v>
      </c>
      <c r="E17" s="43">
        <f>D17/$B$6</f>
        <v>133.14037626628075</v>
      </c>
      <c r="F17" s="52">
        <v>165</v>
      </c>
    </row>
    <row r="18" spans="1:10" x14ac:dyDescent="0.25">
      <c r="A18" s="55" t="s">
        <v>105</v>
      </c>
      <c r="B18" s="53">
        <v>800</v>
      </c>
      <c r="C18" s="54">
        <f>B18/$B$6</f>
        <v>115.77424023154848</v>
      </c>
      <c r="D18" s="53">
        <v>900</v>
      </c>
      <c r="E18" s="43">
        <f>D18/$B$6</f>
        <v>130.24602026049203</v>
      </c>
      <c r="F18" s="52">
        <v>165</v>
      </c>
    </row>
    <row r="19" spans="1:10" x14ac:dyDescent="0.25">
      <c r="A19" t="s">
        <v>104</v>
      </c>
    </row>
    <row r="20" spans="1:10" x14ac:dyDescent="0.25">
      <c r="A20" t="s">
        <v>103</v>
      </c>
    </row>
    <row r="22" spans="1:10" ht="21" x14ac:dyDescent="0.35">
      <c r="A22" s="51" t="s">
        <v>102</v>
      </c>
      <c r="D22" t="s">
        <v>101</v>
      </c>
    </row>
    <row r="23" spans="1:10" x14ac:dyDescent="0.25">
      <c r="A23" s="50" t="s">
        <v>100</v>
      </c>
      <c r="B23" s="49">
        <v>35</v>
      </c>
    </row>
    <row r="24" spans="1:10" s="46" customFormat="1" ht="30" x14ac:dyDescent="0.25">
      <c r="A24" s="48" t="s">
        <v>99</v>
      </c>
      <c r="B24" s="48" t="s">
        <v>98</v>
      </c>
      <c r="C24" s="47" t="s">
        <v>97</v>
      </c>
      <c r="D24" s="201" t="s">
        <v>96</v>
      </c>
      <c r="E24" s="201"/>
      <c r="F24" s="201"/>
      <c r="G24" s="201"/>
    </row>
    <row r="25" spans="1:10" x14ac:dyDescent="0.25">
      <c r="A25" s="45" t="s">
        <v>95</v>
      </c>
      <c r="B25" s="44">
        <v>0</v>
      </c>
      <c r="C25" s="43">
        <f>B25/$B$23</f>
        <v>0</v>
      </c>
      <c r="D25" s="197" t="s">
        <v>94</v>
      </c>
      <c r="E25" s="197"/>
      <c r="F25" s="197"/>
      <c r="G25" s="197"/>
      <c r="J25" s="46"/>
    </row>
    <row r="26" spans="1:10" x14ac:dyDescent="0.25">
      <c r="A26" s="45" t="s">
        <v>93</v>
      </c>
      <c r="B26" s="44"/>
      <c r="C26" s="43">
        <f>B26/$B$23</f>
        <v>0</v>
      </c>
      <c r="D26" s="197" t="s">
        <v>92</v>
      </c>
      <c r="E26" s="197"/>
      <c r="F26" s="197"/>
      <c r="G26" s="197"/>
    </row>
    <row r="27" spans="1:10" x14ac:dyDescent="0.25">
      <c r="A27" s="45" t="s">
        <v>91</v>
      </c>
      <c r="B27" s="44">
        <f>$B$3*2000*4+100*2000</f>
        <v>5000000</v>
      </c>
      <c r="C27" s="43">
        <f>B27/$B$23</f>
        <v>142857.14285714287</v>
      </c>
      <c r="D27" s="197" t="s">
        <v>90</v>
      </c>
      <c r="E27" s="197"/>
      <c r="F27" s="197"/>
      <c r="G27" s="197"/>
    </row>
    <row r="28" spans="1:10" x14ac:dyDescent="0.25">
      <c r="A28" s="45" t="s">
        <v>89</v>
      </c>
      <c r="B28" s="44">
        <v>0</v>
      </c>
      <c r="C28" s="43">
        <f>B28/$B$23</f>
        <v>0</v>
      </c>
      <c r="D28" s="197"/>
      <c r="E28" s="197"/>
      <c r="F28" s="197"/>
      <c r="G28" s="197"/>
    </row>
    <row r="29" spans="1:10" x14ac:dyDescent="0.25">
      <c r="A29" s="41" t="s">
        <v>88</v>
      </c>
      <c r="B29" s="37">
        <f>SUM(B25:B28)</f>
        <v>5000000</v>
      </c>
      <c r="C29" s="40">
        <f>SUM(C25:C28)</f>
        <v>142857.14285714287</v>
      </c>
      <c r="D29" s="197"/>
      <c r="E29" s="197"/>
      <c r="F29" s="197"/>
      <c r="G29" s="197"/>
    </row>
    <row r="30" spans="1:10" x14ac:dyDescent="0.25">
      <c r="A30" s="42" t="s">
        <v>87</v>
      </c>
      <c r="B30" s="37"/>
      <c r="C30" s="40">
        <v>5000</v>
      </c>
      <c r="D30" s="197" t="s">
        <v>86</v>
      </c>
      <c r="E30" s="197"/>
      <c r="F30" s="197"/>
      <c r="G30" s="197"/>
    </row>
    <row r="31" spans="1:10" x14ac:dyDescent="0.25">
      <c r="A31" s="41" t="s">
        <v>112</v>
      </c>
      <c r="B31" s="37"/>
      <c r="C31" s="40">
        <f>C29-C30</f>
        <v>137857.14285714287</v>
      </c>
      <c r="D31" s="198"/>
      <c r="E31" s="199"/>
      <c r="F31" s="199"/>
      <c r="G31" s="200"/>
    </row>
    <row r="32" spans="1:10" x14ac:dyDescent="0.25">
      <c r="A32" s="21"/>
      <c r="B32" s="39"/>
    </row>
    <row r="33" spans="1:7" x14ac:dyDescent="0.25">
      <c r="A33" s="38" t="s">
        <v>85</v>
      </c>
      <c r="B33" s="37">
        <v>5100</v>
      </c>
      <c r="C33" s="36">
        <f>B33/$B$23</f>
        <v>145.71428571428572</v>
      </c>
      <c r="D33" s="197" t="s">
        <v>84</v>
      </c>
      <c r="E33" s="197"/>
      <c r="F33" s="197"/>
      <c r="G33" s="197"/>
    </row>
  </sheetData>
  <mergeCells count="9">
    <mergeCell ref="D33:G33"/>
    <mergeCell ref="D30:G30"/>
    <mergeCell ref="D31:G31"/>
    <mergeCell ref="D27:G27"/>
    <mergeCell ref="D24:G24"/>
    <mergeCell ref="D25:G25"/>
    <mergeCell ref="D26:G26"/>
    <mergeCell ref="D28:G28"/>
    <mergeCell ref="D29:G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J16" sqref="J16"/>
    </sheetView>
  </sheetViews>
  <sheetFormatPr defaultColWidth="48.5703125" defaultRowHeight="15" x14ac:dyDescent="0.25"/>
  <cols>
    <col min="1" max="1" width="31.7109375" customWidth="1"/>
    <col min="2" max="2" width="13" customWidth="1"/>
    <col min="3" max="3" width="14.5703125" customWidth="1"/>
    <col min="4" max="4" width="13.7109375" customWidth="1"/>
    <col min="5" max="5" width="10.7109375" customWidth="1"/>
    <col min="6" max="6" width="17.7109375" customWidth="1"/>
    <col min="7" max="7" width="7" customWidth="1"/>
    <col min="8" max="8" width="31.85546875" customWidth="1"/>
    <col min="9" max="9" width="12" customWidth="1"/>
    <col min="10" max="11" width="13.7109375" customWidth="1"/>
    <col min="12" max="12" width="13.85546875" customWidth="1"/>
  </cols>
  <sheetData>
    <row r="1" spans="1:14" s="89" customFormat="1" ht="21" x14ac:dyDescent="0.35">
      <c r="A1" s="51" t="s">
        <v>149</v>
      </c>
      <c r="C1" s="90"/>
    </row>
    <row r="2" spans="1:14" s="89" customFormat="1" ht="21" x14ac:dyDescent="0.35">
      <c r="A2" s="93" t="s">
        <v>151</v>
      </c>
      <c r="B2" s="51" t="s">
        <v>152</v>
      </c>
      <c r="C2" s="90"/>
      <c r="H2" s="51"/>
      <c r="I2" s="51"/>
      <c r="J2" s="90"/>
    </row>
    <row r="3" spans="1:14" s="89" customFormat="1" ht="21" x14ac:dyDescent="0.35">
      <c r="A3" s="204" t="s">
        <v>120</v>
      </c>
      <c r="B3" s="204"/>
      <c r="C3" s="92" t="s">
        <v>153</v>
      </c>
      <c r="H3" s="51"/>
      <c r="I3" s="51"/>
      <c r="J3" s="90"/>
    </row>
    <row r="4" spans="1:14" ht="21" x14ac:dyDescent="0.35">
      <c r="A4" s="88" t="s">
        <v>150</v>
      </c>
      <c r="B4" s="89"/>
      <c r="C4" s="90"/>
      <c r="D4" s="89"/>
      <c r="E4" s="89"/>
      <c r="F4" s="89"/>
      <c r="G4" s="89"/>
      <c r="H4" s="88" t="s">
        <v>185</v>
      </c>
      <c r="J4" s="35"/>
    </row>
    <row r="5" spans="1:14" ht="21" x14ac:dyDescent="0.35">
      <c r="A5" s="82" t="s">
        <v>154</v>
      </c>
      <c r="B5" s="89"/>
      <c r="C5" s="90"/>
      <c r="D5" s="89"/>
      <c r="E5" s="89"/>
      <c r="F5" s="89"/>
      <c r="G5" s="89"/>
      <c r="H5" s="82" t="s">
        <v>154</v>
      </c>
      <c r="J5" s="35"/>
    </row>
    <row r="6" spans="1:14" ht="21" x14ac:dyDescent="0.35">
      <c r="A6" s="51" t="s">
        <v>155</v>
      </c>
      <c r="B6" s="51"/>
      <c r="C6" s="91"/>
      <c r="D6" s="89"/>
      <c r="E6" s="89"/>
      <c r="F6" s="89"/>
      <c r="G6" s="89"/>
      <c r="H6" s="51" t="s">
        <v>186</v>
      </c>
      <c r="I6" s="58"/>
      <c r="J6" s="71"/>
    </row>
    <row r="7" spans="1:14" ht="21" x14ac:dyDescent="0.35">
      <c r="A7" s="51" t="s">
        <v>156</v>
      </c>
      <c r="B7" s="51"/>
      <c r="C7" s="91"/>
      <c r="D7" s="89"/>
      <c r="E7" s="89"/>
      <c r="F7" s="89"/>
      <c r="G7" s="89"/>
      <c r="H7" s="51" t="s">
        <v>187</v>
      </c>
      <c r="I7" s="58"/>
      <c r="J7" s="71"/>
    </row>
    <row r="8" spans="1:14" x14ac:dyDescent="0.25">
      <c r="A8" s="50" t="s">
        <v>157</v>
      </c>
      <c r="B8" s="49">
        <v>0.73939999999999995</v>
      </c>
      <c r="C8" s="35" t="s">
        <v>158</v>
      </c>
      <c r="H8" s="50"/>
      <c r="I8" s="49"/>
      <c r="J8" s="35" t="s">
        <v>3</v>
      </c>
    </row>
    <row r="9" spans="1:14" x14ac:dyDescent="0.25">
      <c r="A9" s="72" t="s">
        <v>159</v>
      </c>
      <c r="B9" s="48" t="s">
        <v>160</v>
      </c>
      <c r="C9" s="56" t="s">
        <v>97</v>
      </c>
      <c r="D9" s="58"/>
      <c r="E9" s="58"/>
      <c r="F9" s="58"/>
      <c r="G9" s="58"/>
      <c r="H9" s="56" t="s">
        <v>159</v>
      </c>
      <c r="I9" s="56" t="s">
        <v>97</v>
      </c>
      <c r="J9" s="58"/>
      <c r="K9" s="58"/>
      <c r="L9" s="58"/>
      <c r="M9" s="58"/>
      <c r="N9" s="58"/>
    </row>
    <row r="10" spans="1:14" x14ac:dyDescent="0.25">
      <c r="A10" s="45" t="s">
        <v>161</v>
      </c>
      <c r="B10" s="73">
        <v>0</v>
      </c>
      <c r="C10" s="54">
        <v>0</v>
      </c>
      <c r="D10" t="s">
        <v>162</v>
      </c>
      <c r="H10" s="45" t="s">
        <v>161</v>
      </c>
      <c r="I10" s="54">
        <v>0</v>
      </c>
      <c r="J10" t="s">
        <v>162</v>
      </c>
    </row>
    <row r="11" spans="1:14" x14ac:dyDescent="0.25">
      <c r="A11" s="45" t="s">
        <v>93</v>
      </c>
      <c r="B11" s="54">
        <f>6000+6000</f>
        <v>12000</v>
      </c>
      <c r="C11" s="54">
        <f>B11*B8</f>
        <v>8872.7999999999993</v>
      </c>
      <c r="D11" s="74" t="s">
        <v>163</v>
      </c>
      <c r="H11" s="45" t="s">
        <v>93</v>
      </c>
      <c r="I11" s="54">
        <v>3150</v>
      </c>
      <c r="J11" s="74"/>
    </row>
    <row r="12" spans="1:14" x14ac:dyDescent="0.25">
      <c r="A12" s="45" t="s">
        <v>164</v>
      </c>
      <c r="B12" s="75">
        <v>238000</v>
      </c>
      <c r="C12" s="54">
        <f>B12*B8</f>
        <v>175977.19999999998</v>
      </c>
      <c r="D12" s="74" t="s">
        <v>165</v>
      </c>
      <c r="E12" s="74"/>
      <c r="F12" s="74"/>
      <c r="H12" s="45" t="s">
        <v>164</v>
      </c>
      <c r="I12" s="83">
        <f>SUM(625*50)+200000</f>
        <v>231250</v>
      </c>
      <c r="J12" s="84" t="s">
        <v>188</v>
      </c>
      <c r="K12" s="85"/>
    </row>
    <row r="13" spans="1:14" x14ac:dyDescent="0.25">
      <c r="A13" s="45" t="s">
        <v>166</v>
      </c>
      <c r="B13" s="54">
        <v>9000</v>
      </c>
      <c r="C13" s="54">
        <f>B13*B8</f>
        <v>6654.5999999999995</v>
      </c>
      <c r="D13" s="74" t="s">
        <v>167</v>
      </c>
      <c r="E13" s="74"/>
      <c r="F13" s="74"/>
      <c r="H13" s="45" t="s">
        <v>166</v>
      </c>
      <c r="I13" s="54">
        <v>5000</v>
      </c>
      <c r="J13" s="74"/>
    </row>
    <row r="14" spans="1:14" x14ac:dyDescent="0.25">
      <c r="A14" s="45" t="s">
        <v>168</v>
      </c>
      <c r="B14" s="54">
        <v>23000</v>
      </c>
      <c r="C14" s="54">
        <f>B14*B8</f>
        <v>17006.199999999997</v>
      </c>
      <c r="D14" s="74" t="s">
        <v>169</v>
      </c>
      <c r="E14" s="74"/>
      <c r="F14" s="58"/>
      <c r="H14" s="45" t="s">
        <v>168</v>
      </c>
      <c r="I14" s="54">
        <v>20000</v>
      </c>
      <c r="J14" s="74" t="s">
        <v>169</v>
      </c>
      <c r="K14" s="58"/>
    </row>
    <row r="15" spans="1:14" x14ac:dyDescent="0.25">
      <c r="A15" s="76" t="s">
        <v>170</v>
      </c>
      <c r="B15" s="54"/>
      <c r="C15" s="36">
        <f>SUM(C10:C14)</f>
        <v>208510.8</v>
      </c>
      <c r="D15" s="77" t="s">
        <v>171</v>
      </c>
      <c r="E15" s="74"/>
      <c r="F15" s="58"/>
      <c r="H15" s="76" t="s">
        <v>170</v>
      </c>
      <c r="I15" s="80">
        <f>SUM(I10:I14)</f>
        <v>259400</v>
      </c>
      <c r="J15" s="86" t="s">
        <v>188</v>
      </c>
      <c r="K15" s="87"/>
    </row>
    <row r="16" spans="1:14" x14ac:dyDescent="0.25">
      <c r="A16" s="78"/>
      <c r="B16" s="79"/>
      <c r="C16" s="80"/>
      <c r="H16" s="78"/>
      <c r="I16" s="79"/>
      <c r="J16" s="100">
        <f>I15+25000</f>
        <v>284400</v>
      </c>
      <c r="K16" t="s">
        <v>198</v>
      </c>
    </row>
    <row r="17" spans="1:15" x14ac:dyDescent="0.25">
      <c r="A17" s="56" t="s">
        <v>172</v>
      </c>
      <c r="B17" s="56" t="s">
        <v>110</v>
      </c>
      <c r="C17" s="56" t="s">
        <v>97</v>
      </c>
      <c r="D17" s="56" t="s">
        <v>109</v>
      </c>
      <c r="E17" s="56" t="s">
        <v>97</v>
      </c>
      <c r="F17" s="56" t="s">
        <v>108</v>
      </c>
      <c r="H17" s="56" t="s">
        <v>172</v>
      </c>
      <c r="I17" s="56"/>
      <c r="J17" s="56" t="s">
        <v>110</v>
      </c>
      <c r="K17" s="56" t="s">
        <v>109</v>
      </c>
      <c r="L17" s="56" t="s">
        <v>108</v>
      </c>
    </row>
    <row r="18" spans="1:15" x14ac:dyDescent="0.25">
      <c r="A18" s="55" t="s">
        <v>173</v>
      </c>
      <c r="B18" s="81">
        <v>239</v>
      </c>
      <c r="C18" s="54">
        <f>B18*B8</f>
        <v>176.7166</v>
      </c>
      <c r="D18" s="81">
        <v>239</v>
      </c>
      <c r="E18" s="54">
        <f>D18*B8</f>
        <v>176.7166</v>
      </c>
      <c r="F18" s="52">
        <v>325</v>
      </c>
      <c r="H18" s="55" t="s">
        <v>189</v>
      </c>
      <c r="I18" s="81"/>
      <c r="J18" s="54">
        <v>219</v>
      </c>
      <c r="K18" s="81">
        <v>239</v>
      </c>
      <c r="L18" s="52">
        <v>625</v>
      </c>
      <c r="M18" s="58" t="s">
        <v>190</v>
      </c>
    </row>
    <row r="19" spans="1:15" x14ac:dyDescent="0.25">
      <c r="A19" s="55" t="s">
        <v>174</v>
      </c>
      <c r="B19" s="81">
        <v>239</v>
      </c>
      <c r="C19" s="54">
        <f>B19*B8</f>
        <v>176.7166</v>
      </c>
      <c r="D19" s="81">
        <v>239</v>
      </c>
      <c r="E19" s="54">
        <f>D19*B8</f>
        <v>176.7166</v>
      </c>
      <c r="F19" s="52">
        <v>300</v>
      </c>
      <c r="H19" t="s">
        <v>175</v>
      </c>
      <c r="J19" s="35"/>
      <c r="N19" s="58"/>
      <c r="O19" s="58"/>
    </row>
    <row r="20" spans="1:15" x14ac:dyDescent="0.25">
      <c r="A20" t="s">
        <v>175</v>
      </c>
      <c r="C20" s="35"/>
      <c r="H20" t="s">
        <v>176</v>
      </c>
      <c r="J20" s="35"/>
    </row>
    <row r="21" spans="1:15" x14ac:dyDescent="0.25">
      <c r="A21" t="s">
        <v>176</v>
      </c>
      <c r="C21" s="35"/>
      <c r="J21" s="35"/>
    </row>
    <row r="22" spans="1:15" x14ac:dyDescent="0.25">
      <c r="C22" s="35"/>
      <c r="J22" s="35"/>
    </row>
    <row r="23" spans="1:15" s="94" customFormat="1" ht="15.75" x14ac:dyDescent="0.25">
      <c r="A23" s="95" t="s">
        <v>177</v>
      </c>
      <c r="B23" s="96"/>
      <c r="C23" s="97"/>
      <c r="D23" s="205"/>
      <c r="E23" s="205"/>
      <c r="F23" s="205"/>
      <c r="G23" s="205"/>
      <c r="H23" s="95" t="s">
        <v>177</v>
      </c>
      <c r="I23" s="96"/>
      <c r="J23" s="97"/>
      <c r="K23" s="202"/>
      <c r="L23" s="202"/>
      <c r="M23" s="202"/>
    </row>
    <row r="24" spans="1:15" s="94" customFormat="1" ht="15.75" x14ac:dyDescent="0.25">
      <c r="A24" s="98" t="s">
        <v>178</v>
      </c>
      <c r="B24" s="98"/>
      <c r="C24" s="99"/>
      <c r="D24" s="98"/>
      <c r="E24" s="98"/>
      <c r="F24" s="98"/>
      <c r="G24" s="98"/>
      <c r="H24" s="98" t="s">
        <v>191</v>
      </c>
      <c r="I24" s="98"/>
      <c r="J24" s="99"/>
    </row>
    <row r="25" spans="1:15" s="94" customFormat="1" ht="15.75" x14ac:dyDescent="0.25">
      <c r="A25" s="203" t="s">
        <v>179</v>
      </c>
      <c r="B25" s="203"/>
      <c r="C25" s="203"/>
      <c r="D25" s="98"/>
      <c r="E25" s="98"/>
      <c r="F25" s="98"/>
      <c r="G25" s="98"/>
      <c r="H25" s="203" t="s">
        <v>192</v>
      </c>
      <c r="I25" s="203"/>
      <c r="J25" s="99"/>
    </row>
    <row r="26" spans="1:15" s="94" customFormat="1" ht="46.5" customHeight="1" x14ac:dyDescent="0.25">
      <c r="A26" s="203" t="s">
        <v>184</v>
      </c>
      <c r="B26" s="203"/>
      <c r="C26" s="203"/>
      <c r="D26" s="98"/>
      <c r="E26" s="98"/>
      <c r="F26" s="98"/>
      <c r="G26" s="98"/>
      <c r="H26" s="203" t="s">
        <v>197</v>
      </c>
      <c r="I26" s="203"/>
      <c r="J26" s="203"/>
    </row>
    <row r="27" spans="1:15" s="94" customFormat="1" ht="15.75" x14ac:dyDescent="0.25">
      <c r="A27" s="203" t="s">
        <v>180</v>
      </c>
      <c r="B27" s="203"/>
      <c r="C27" s="203"/>
      <c r="D27" s="98"/>
      <c r="E27" s="98"/>
      <c r="F27" s="98"/>
      <c r="G27" s="98"/>
      <c r="H27" s="203" t="s">
        <v>193</v>
      </c>
      <c r="I27" s="203"/>
      <c r="J27" s="203"/>
    </row>
    <row r="28" spans="1:15" s="94" customFormat="1" ht="30" customHeight="1" x14ac:dyDescent="0.25">
      <c r="A28" s="203" t="s">
        <v>181</v>
      </c>
      <c r="B28" s="203"/>
      <c r="C28" s="203"/>
      <c r="D28" s="98"/>
      <c r="E28" s="98"/>
      <c r="F28" s="98"/>
      <c r="G28" s="98"/>
      <c r="H28" s="203" t="s">
        <v>194</v>
      </c>
      <c r="I28" s="203"/>
      <c r="J28" s="203"/>
    </row>
    <row r="29" spans="1:15" s="94" customFormat="1" ht="15.75" x14ac:dyDescent="0.25">
      <c r="A29" s="203" t="s">
        <v>182</v>
      </c>
      <c r="B29" s="203"/>
      <c r="C29" s="203"/>
      <c r="D29" s="98"/>
      <c r="E29" s="98"/>
      <c r="F29" s="98"/>
      <c r="G29" s="98"/>
      <c r="H29" s="203" t="s">
        <v>195</v>
      </c>
      <c r="I29" s="203"/>
      <c r="J29" s="203"/>
    </row>
    <row r="30" spans="1:15" s="94" customFormat="1" ht="16.5" customHeight="1" x14ac:dyDescent="0.25">
      <c r="A30" s="203" t="s">
        <v>183</v>
      </c>
      <c r="B30" s="203"/>
      <c r="C30" s="203"/>
      <c r="D30" s="98"/>
      <c r="E30" s="98"/>
      <c r="F30" s="98"/>
      <c r="G30" s="98"/>
      <c r="H30" s="203" t="s">
        <v>196</v>
      </c>
      <c r="I30" s="203"/>
      <c r="J30" s="203"/>
    </row>
    <row r="31" spans="1:15" x14ac:dyDescent="0.25">
      <c r="C31" s="35"/>
      <c r="J31" s="35"/>
    </row>
    <row r="32" spans="1:15" x14ac:dyDescent="0.25">
      <c r="C32" s="35"/>
    </row>
  </sheetData>
  <mergeCells count="15">
    <mergeCell ref="H30:J30"/>
    <mergeCell ref="A30:C30"/>
    <mergeCell ref="A3:B3"/>
    <mergeCell ref="A27:C27"/>
    <mergeCell ref="H27:J27"/>
    <mergeCell ref="A28:C28"/>
    <mergeCell ref="H28:J28"/>
    <mergeCell ref="A29:C29"/>
    <mergeCell ref="H29:J29"/>
    <mergeCell ref="D23:G23"/>
    <mergeCell ref="K23:M23"/>
    <mergeCell ref="H25:I25"/>
    <mergeCell ref="A26:C26"/>
    <mergeCell ref="A25:C25"/>
    <mergeCell ref="H26:J2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4" sqref="B4"/>
    </sheetView>
  </sheetViews>
  <sheetFormatPr defaultRowHeight="15" x14ac:dyDescent="0.25"/>
  <cols>
    <col min="1" max="1" width="20.5703125" customWidth="1"/>
    <col min="2" max="2" width="78.85546875" customWidth="1"/>
  </cols>
  <sheetData>
    <row r="1" spans="1:2" ht="105" x14ac:dyDescent="0.25">
      <c r="A1" s="101" t="s">
        <v>208</v>
      </c>
      <c r="B1" s="66" t="s">
        <v>212</v>
      </c>
    </row>
    <row r="3" spans="1:2" ht="135" x14ac:dyDescent="0.25">
      <c r="A3" s="101" t="s">
        <v>209</v>
      </c>
      <c r="B3" s="66" t="s">
        <v>213</v>
      </c>
    </row>
    <row r="5" spans="1:2" ht="30" x14ac:dyDescent="0.25">
      <c r="A5" s="101" t="s">
        <v>210</v>
      </c>
      <c r="B5" s="66"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A38" sqref="A38:XFD46"/>
    </sheetView>
  </sheetViews>
  <sheetFormatPr defaultRowHeight="15" x14ac:dyDescent="0.25"/>
  <cols>
    <col min="1" max="1" width="98.5703125" style="66" customWidth="1"/>
  </cols>
  <sheetData>
    <row r="1" spans="1:1" x14ac:dyDescent="0.25">
      <c r="A1" s="65" t="s">
        <v>148</v>
      </c>
    </row>
    <row r="3" spans="1:1" x14ac:dyDescent="0.25">
      <c r="A3" s="66" t="s">
        <v>123</v>
      </c>
    </row>
    <row r="4" spans="1:1" x14ac:dyDescent="0.25">
      <c r="A4" s="66" t="s">
        <v>124</v>
      </c>
    </row>
    <row r="5" spans="1:1" ht="30" x14ac:dyDescent="0.25">
      <c r="A5" s="66" t="s">
        <v>125</v>
      </c>
    </row>
    <row r="7" spans="1:1" x14ac:dyDescent="0.25">
      <c r="A7" s="65" t="s">
        <v>126</v>
      </c>
    </row>
    <row r="9" spans="1:1" ht="30" x14ac:dyDescent="0.25">
      <c r="A9" s="66" t="s">
        <v>127</v>
      </c>
    </row>
    <row r="11" spans="1:1" x14ac:dyDescent="0.25">
      <c r="A11" s="66" t="s">
        <v>128</v>
      </c>
    </row>
    <row r="12" spans="1:1" ht="15.75" thickBot="1" x14ac:dyDescent="0.3">
      <c r="A12" s="66" t="s">
        <v>129</v>
      </c>
    </row>
    <row r="13" spans="1:1" x14ac:dyDescent="0.25">
      <c r="A13" s="67"/>
    </row>
    <row r="14" spans="1:1" x14ac:dyDescent="0.25">
      <c r="A14" s="65" t="s">
        <v>130</v>
      </c>
    </row>
    <row r="15" spans="1:1" x14ac:dyDescent="0.25">
      <c r="A15" s="68" t="s">
        <v>131</v>
      </c>
    </row>
    <row r="16" spans="1:1" x14ac:dyDescent="0.25">
      <c r="A16" s="65" t="s">
        <v>132</v>
      </c>
    </row>
    <row r="17" spans="1:1" ht="30" x14ac:dyDescent="0.25">
      <c r="A17" s="68" t="s">
        <v>133</v>
      </c>
    </row>
    <row r="19" spans="1:1" x14ac:dyDescent="0.25">
      <c r="A19" s="69" t="s">
        <v>134</v>
      </c>
    </row>
    <row r="20" spans="1:1" ht="60" x14ac:dyDescent="0.25">
      <c r="A20" s="65" t="s">
        <v>135</v>
      </c>
    </row>
    <row r="21" spans="1:1" ht="12" customHeight="1" x14ac:dyDescent="0.25"/>
    <row r="22" spans="1:1" ht="35.25" x14ac:dyDescent="0.25">
      <c r="A22" s="69" t="s">
        <v>136</v>
      </c>
    </row>
    <row r="23" spans="1:1" ht="12" customHeight="1" x14ac:dyDescent="0.25"/>
    <row r="24" spans="1:1" ht="61.5" x14ac:dyDescent="0.25">
      <c r="A24" s="69" t="s">
        <v>137</v>
      </c>
    </row>
    <row r="25" spans="1:1" ht="12" customHeight="1" x14ac:dyDescent="0.25"/>
    <row r="26" spans="1:1" ht="35.25" x14ac:dyDescent="0.25">
      <c r="A26" s="69" t="s">
        <v>138</v>
      </c>
    </row>
    <row r="28" spans="1:1" x14ac:dyDescent="0.25">
      <c r="A28" s="70" t="s">
        <v>139</v>
      </c>
    </row>
    <row r="29" spans="1:1" x14ac:dyDescent="0.25">
      <c r="A29" s="70" t="s">
        <v>140</v>
      </c>
    </row>
    <row r="30" spans="1:1" x14ac:dyDescent="0.25">
      <c r="A30" s="70" t="s">
        <v>141</v>
      </c>
    </row>
    <row r="31" spans="1:1" x14ac:dyDescent="0.25">
      <c r="A31" s="70" t="s">
        <v>142</v>
      </c>
    </row>
    <row r="32" spans="1:1" x14ac:dyDescent="0.25">
      <c r="A32" s="61" t="s">
        <v>143</v>
      </c>
    </row>
    <row r="33" spans="1:1" x14ac:dyDescent="0.25">
      <c r="A33" s="62" t="s">
        <v>144</v>
      </c>
    </row>
    <row r="34" spans="1:1" x14ac:dyDescent="0.25">
      <c r="A34" s="12"/>
    </row>
    <row r="35" spans="1:1" x14ac:dyDescent="0.25">
      <c r="A35" s="61" t="s">
        <v>145</v>
      </c>
    </row>
    <row r="36" spans="1:1" x14ac:dyDescent="0.25">
      <c r="A36" s="63" t="s">
        <v>146</v>
      </c>
    </row>
    <row r="37" spans="1:1" x14ac:dyDescent="0.25">
      <c r="A37" s="64" t="s">
        <v>147</v>
      </c>
    </row>
  </sheetData>
  <hyperlinks>
    <hyperlink ref="A7" r:id="rId1" display="http://5g.ieee.org/standards"/>
    <hyperlink ref="A14" r:id="rId2" display="mailto:tatiana.kurakova@itu.int"/>
    <hyperlink ref="A16" r:id="rId3" display="mailto:t17sg13all@lists.itu.int"/>
    <hyperlink ref="A20" r:id="rId4" display="http://www.itu.int/pub/publications.aspx?lang=en&amp;parent=T-RES-T.92-2016"/>
    <hyperlink ref="A37" r:id="rId5" display="mailto:tsbjcaimt2020@itu.int"/>
    <hyperlink ref="A1" r:id="rId6" display="mailto:glenn.parsons@ericsson.com"/>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2017 June 06  Agenda</vt:lpstr>
      <vt:lpstr>EC Roster - Vote Calculator</vt:lpstr>
      <vt:lpstr>Agenda Item 6.01</vt:lpstr>
      <vt:lpstr>Agenda item 6.02</vt:lpstr>
      <vt:lpstr>Agenda Item 6.03</vt:lpstr>
      <vt:lpstr>Agenda item 6.04</vt:lpstr>
      <vt:lpstr>Agenda Item 8.04</vt:lpstr>
      <vt:lpstr>'2017 June 06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2017-06-13T19:32:37Z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